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問い合わせ先修正データ\"/>
    </mc:Choice>
  </mc:AlternateContent>
  <xr:revisionPtr revIDLastSave="0" documentId="13_ncr:1_{20BBADAA-7F97-4A78-9035-1C33C3B7EABB}" xr6:coauthVersionLast="47" xr6:coauthVersionMax="47" xr10:uidLastSave="{00000000-0000-0000-0000-000000000000}"/>
  <bookViews>
    <workbookView xWindow="-120" yWindow="-120" windowWidth="20730" windowHeight="11040" tabRatio="747" xr2:uid="{00000000-000D-0000-FFFF-FFFF00000000}"/>
  </bookViews>
  <sheets>
    <sheet name="このシートの使い方" sheetId="23" r:id="rId1"/>
    <sheet name="入力必須項目" sheetId="9" r:id="rId2"/>
    <sheet name="毎日記入" sheetId="5" r:id="rId3"/>
    <sheet name="体重と腹囲" sheetId="13" r:id="rId4"/>
    <sheet name="血圧" sheetId="14" r:id="rId5"/>
    <sheet name="歩数" sheetId="17" r:id="rId6"/>
    <sheet name="達成率" sheetId="18" r:id="rId7"/>
    <sheet name="計算シート" sheetId="19" state="hidden" r:id="rId8"/>
  </sheets>
  <calcPr calcId="191029"/>
</workbook>
</file>

<file path=xl/calcChain.xml><?xml version="1.0" encoding="utf-8"?>
<calcChain xmlns="http://schemas.openxmlformats.org/spreadsheetml/2006/main">
  <c r="L3" i="5" l="1"/>
  <c r="K3" i="5"/>
  <c r="J3" i="5"/>
  <c r="F22" i="19"/>
  <c r="F23" i="19"/>
  <c r="F24" i="19"/>
  <c r="F25" i="19"/>
  <c r="F26" i="19"/>
  <c r="F27" i="19"/>
  <c r="F29" i="19"/>
  <c r="F30" i="19"/>
  <c r="F31" i="19"/>
  <c r="F32" i="19"/>
  <c r="F33" i="19"/>
  <c r="F34" i="19"/>
  <c r="D10" i="5"/>
  <c r="D12" i="5"/>
  <c r="H2" i="5"/>
  <c r="I5" i="19"/>
  <c r="H11" i="19"/>
  <c r="I4" i="19"/>
  <c r="H10" i="19" s="1"/>
  <c r="I3" i="19"/>
  <c r="H9" i="19" s="1"/>
  <c r="I2" i="19"/>
  <c r="H8" i="19" s="1"/>
  <c r="F9" i="19"/>
  <c r="F10" i="19"/>
  <c r="F11" i="19"/>
  <c r="F13" i="19"/>
  <c r="F14" i="19"/>
  <c r="F15" i="19"/>
  <c r="F17" i="19"/>
  <c r="F18" i="19"/>
  <c r="F19" i="19"/>
  <c r="F20" i="19"/>
  <c r="E16" i="19"/>
  <c r="B3" i="19"/>
  <c r="F2" i="19"/>
  <c r="B2" i="19"/>
  <c r="F1" i="19"/>
  <c r="A8" i="19"/>
  <c r="B18" i="5" s="1"/>
  <c r="D1" i="19"/>
  <c r="B16" i="5" s="1"/>
  <c r="B1" i="19"/>
  <c r="A9" i="19" s="1"/>
  <c r="A10" i="19" s="1"/>
  <c r="F7" i="5"/>
  <c r="F8" i="5"/>
  <c r="F9" i="5"/>
  <c r="F10" i="5"/>
  <c r="F11" i="5"/>
  <c r="F12" i="5"/>
  <c r="F6" i="5"/>
  <c r="D6" i="5"/>
  <c r="D7" i="5"/>
  <c r="D8" i="5"/>
  <c r="D9" i="5"/>
  <c r="D11" i="5"/>
  <c r="E10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F12" i="19"/>
  <c r="F28" i="19"/>
  <c r="F35" i="19"/>
  <c r="E14" i="19"/>
  <c r="E12" i="19"/>
  <c r="E15" i="19"/>
  <c r="E13" i="19"/>
  <c r="E21" i="19"/>
  <c r="E19" i="19"/>
  <c r="E17" i="19"/>
  <c r="E11" i="19"/>
  <c r="E9" i="19"/>
  <c r="F21" i="19"/>
  <c r="E8" i="19"/>
  <c r="E20" i="19"/>
  <c r="E18" i="19"/>
  <c r="F8" i="19"/>
  <c r="F16" i="19"/>
  <c r="B15" i="5" l="1"/>
  <c r="B8" i="19"/>
  <c r="B20" i="5"/>
  <c r="A11" i="19"/>
  <c r="B19" i="5"/>
  <c r="C8" i="19" l="1"/>
  <c r="D8" i="19" s="1"/>
  <c r="C18" i="5" s="1"/>
  <c r="B9" i="19"/>
  <c r="B21" i="5"/>
  <c r="A12" i="19"/>
  <c r="A13" i="19" l="1"/>
  <c r="B22" i="5"/>
  <c r="B10" i="19"/>
  <c r="C9" i="19"/>
  <c r="D9" i="19" s="1"/>
  <c r="C19" i="5" s="1"/>
  <c r="C10" i="19" l="1"/>
  <c r="D10" i="19" s="1"/>
  <c r="C20" i="5" s="1"/>
  <c r="B11" i="19"/>
  <c r="B23" i="5"/>
  <c r="A14" i="19"/>
  <c r="A15" i="19" l="1"/>
  <c r="B24" i="5"/>
  <c r="B12" i="19"/>
  <c r="C11" i="19"/>
  <c r="D11" i="19" s="1"/>
  <c r="C21" i="5" s="1"/>
  <c r="C12" i="19" l="1"/>
  <c r="D12" i="19" s="1"/>
  <c r="C22" i="5" s="1"/>
  <c r="B13" i="19"/>
  <c r="B25" i="5"/>
  <c r="A16" i="19"/>
  <c r="B26" i="5" l="1"/>
  <c r="A17" i="19"/>
  <c r="C13" i="19"/>
  <c r="D13" i="19" s="1"/>
  <c r="C23" i="5" s="1"/>
  <c r="B14" i="19"/>
  <c r="B27" i="5" l="1"/>
  <c r="A18" i="19"/>
  <c r="C14" i="19"/>
  <c r="D14" i="19" s="1"/>
  <c r="C24" i="5" s="1"/>
  <c r="B15" i="19"/>
  <c r="B28" i="5" l="1"/>
  <c r="A19" i="19"/>
  <c r="B16" i="19"/>
  <c r="C15" i="19"/>
  <c r="D15" i="19" s="1"/>
  <c r="C25" i="5" s="1"/>
  <c r="A20" i="19" l="1"/>
  <c r="B29" i="5"/>
  <c r="C16" i="19"/>
  <c r="D16" i="19" s="1"/>
  <c r="C26" i="5" s="1"/>
  <c r="B17" i="19"/>
  <c r="A21" i="19" l="1"/>
  <c r="B30" i="5"/>
  <c r="B18" i="19"/>
  <c r="C17" i="19"/>
  <c r="D17" i="19" s="1"/>
  <c r="C27" i="5" s="1"/>
  <c r="C18" i="19" l="1"/>
  <c r="D18" i="19" s="1"/>
  <c r="C28" i="5" s="1"/>
  <c r="B19" i="19"/>
  <c r="B31" i="5"/>
  <c r="A22" i="19"/>
  <c r="A23" i="19" l="1"/>
  <c r="B32" i="5"/>
  <c r="B20" i="19"/>
  <c r="C19" i="19"/>
  <c r="D19" i="19" s="1"/>
  <c r="C29" i="5" s="1"/>
  <c r="C20" i="19" l="1"/>
  <c r="D20" i="19" s="1"/>
  <c r="C30" i="5" s="1"/>
  <c r="B21" i="19"/>
  <c r="B33" i="5"/>
  <c r="A24" i="19"/>
  <c r="C21" i="19" l="1"/>
  <c r="D21" i="19" s="1"/>
  <c r="C31" i="5" s="1"/>
  <c r="B22" i="19"/>
  <c r="B34" i="5"/>
  <c r="A25" i="19"/>
  <c r="B35" i="5" l="1"/>
  <c r="A26" i="19"/>
  <c r="B23" i="19"/>
  <c r="C22" i="19"/>
  <c r="D22" i="19" s="1"/>
  <c r="C32" i="5" s="1"/>
  <c r="B36" i="5" l="1"/>
  <c r="A27" i="19"/>
  <c r="B24" i="19"/>
  <c r="C23" i="19"/>
  <c r="D23" i="19" s="1"/>
  <c r="C33" i="5" s="1"/>
  <c r="B25" i="19" l="1"/>
  <c r="C24" i="19"/>
  <c r="D24" i="19" s="1"/>
  <c r="C34" i="5" s="1"/>
  <c r="A28" i="19"/>
  <c r="B37" i="5"/>
  <c r="B38" i="5" l="1"/>
  <c r="A29" i="19"/>
  <c r="B26" i="19"/>
  <c r="C25" i="19"/>
  <c r="D25" i="19" s="1"/>
  <c r="C35" i="5" s="1"/>
  <c r="B27" i="19" l="1"/>
  <c r="C26" i="19"/>
  <c r="D26" i="19" s="1"/>
  <c r="C36" i="5" s="1"/>
  <c r="B39" i="5"/>
  <c r="A30" i="19"/>
  <c r="B40" i="5" l="1"/>
  <c r="A31" i="19"/>
  <c r="C27" i="19"/>
  <c r="D27" i="19" s="1"/>
  <c r="C37" i="5" s="1"/>
  <c r="B28" i="19"/>
  <c r="A32" i="19" l="1"/>
  <c r="B41" i="5"/>
  <c r="B29" i="19"/>
  <c r="C28" i="19"/>
  <c r="D28" i="19" s="1"/>
  <c r="C38" i="5" s="1"/>
  <c r="B30" i="19" l="1"/>
  <c r="C29" i="19"/>
  <c r="D29" i="19" s="1"/>
  <c r="C39" i="5" s="1"/>
  <c r="A33" i="19"/>
  <c r="B42" i="5"/>
  <c r="A34" i="19" l="1"/>
  <c r="B43" i="5"/>
  <c r="C30" i="19"/>
  <c r="D30" i="19" s="1"/>
  <c r="C40" i="5" s="1"/>
  <c r="B31" i="19"/>
  <c r="C31" i="19" l="1"/>
  <c r="D31" i="19" s="1"/>
  <c r="C41" i="5" s="1"/>
  <c r="B32" i="19"/>
  <c r="B44" i="5"/>
  <c r="A35" i="19"/>
  <c r="B33" i="19" l="1"/>
  <c r="C32" i="19"/>
  <c r="D32" i="19" s="1"/>
  <c r="C42" i="5" s="1"/>
  <c r="B45" i="5"/>
  <c r="C33" i="19" l="1"/>
  <c r="D33" i="19" s="1"/>
  <c r="C43" i="5" s="1"/>
  <c r="B34" i="19"/>
  <c r="B35" i="19" l="1"/>
  <c r="C35" i="19" s="1"/>
  <c r="D35" i="19" s="1"/>
  <c r="C45" i="5" s="1"/>
  <c r="C34" i="19"/>
  <c r="D34" i="19" s="1"/>
  <c r="C44" i="5" s="1"/>
</calcChain>
</file>

<file path=xl/sharedStrings.xml><?xml version="1.0" encoding="utf-8"?>
<sst xmlns="http://schemas.openxmlformats.org/spreadsheetml/2006/main" count="149" uniqueCount="101">
  <si>
    <t>①</t>
    <phoneticPr fontId="5"/>
  </si>
  <si>
    <t>②</t>
    <phoneticPr fontId="5"/>
  </si>
  <si>
    <t>③</t>
    <phoneticPr fontId="5"/>
  </si>
  <si>
    <t>④</t>
    <phoneticPr fontId="5"/>
  </si>
  <si>
    <t>記入例）達成したら…1　達成出来なかったら…0</t>
    <rPh sb="0" eb="2">
      <t>キニュウ</t>
    </rPh>
    <rPh sb="2" eb="3">
      <t>レイ</t>
    </rPh>
    <rPh sb="4" eb="6">
      <t>タッセイ</t>
    </rPh>
    <rPh sb="12" eb="14">
      <t>タッセイ</t>
    </rPh>
    <rPh sb="14" eb="16">
      <t>デキ</t>
    </rPh>
    <phoneticPr fontId="5"/>
  </si>
  <si>
    <t>行動目標</t>
    <rPh sb="0" eb="2">
      <t>コウドウ</t>
    </rPh>
    <rPh sb="2" eb="4">
      <t>モクヒョウ</t>
    </rPh>
    <phoneticPr fontId="5"/>
  </si>
  <si>
    <t>メモ</t>
    <phoneticPr fontId="5"/>
  </si>
  <si>
    <t>収縮期</t>
    <phoneticPr fontId="5"/>
  </si>
  <si>
    <t>拡張期</t>
    <phoneticPr fontId="5"/>
  </si>
  <si>
    <t>血圧(mmHg)</t>
    <rPh sb="0" eb="2">
      <t>ケツアツ</t>
    </rPh>
    <phoneticPr fontId="5"/>
  </si>
  <si>
    <t>体重</t>
    <rPh sb="0" eb="2">
      <t>タイジュウ</t>
    </rPh>
    <phoneticPr fontId="5"/>
  </si>
  <si>
    <t>（ｋｇ）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</si>
  <si>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</si>
  <si>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</si>
  <si>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</si>
  <si>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週に</t>
    <rPh sb="0" eb="1">
      <t>シュウ</t>
    </rPh>
    <phoneticPr fontId="4"/>
  </si>
  <si>
    <t>日</t>
    <rPh sb="0" eb="1">
      <t>ニチ</t>
    </rPh>
    <phoneticPr fontId="4"/>
  </si>
  <si>
    <t>　《 チャレンジ目標 》　記入例）　週に　２　日　　休肝日を作る</t>
    <rPh sb="8" eb="10">
      <t>モクヒョウ</t>
    </rPh>
    <rPh sb="13" eb="15">
      <t>キニュウ</t>
    </rPh>
    <rPh sb="15" eb="16">
      <t>レイ</t>
    </rPh>
    <rPh sb="18" eb="19">
      <t>シュウ</t>
    </rPh>
    <rPh sb="23" eb="24">
      <t>ニチ</t>
    </rPh>
    <rPh sb="26" eb="29">
      <t>キュウカンビ</t>
    </rPh>
    <rPh sb="30" eb="31">
      <t>ツク</t>
    </rPh>
    <phoneticPr fontId="5"/>
  </si>
  <si>
    <t>体重変化</t>
    <rPh sb="0" eb="2">
      <t>タイジュウ</t>
    </rPh>
    <rPh sb="2" eb="4">
      <t>ヘンカ</t>
    </rPh>
    <phoneticPr fontId="4"/>
  </si>
  <si>
    <t>体重</t>
    <rPh sb="0" eb="2">
      <t>タイジュウ</t>
    </rPh>
    <phoneticPr fontId="4"/>
  </si>
  <si>
    <t>腹囲</t>
    <rPh sb="0" eb="2">
      <t>フクイ</t>
    </rPh>
    <phoneticPr fontId="4"/>
  </si>
  <si>
    <t>日付</t>
    <rPh sb="0" eb="2">
      <t>ヒヅケ</t>
    </rPh>
    <phoneticPr fontId="4"/>
  </si>
  <si>
    <t>kg</t>
    <phoneticPr fontId="4"/>
  </si>
  <si>
    <t>cm</t>
    <phoneticPr fontId="4"/>
  </si>
  <si>
    <t>歩数</t>
    <rPh sb="0" eb="2">
      <t>ホスウ</t>
    </rPh>
    <phoneticPr fontId="4"/>
  </si>
  <si>
    <t>(歩）</t>
    <rPh sb="1" eb="2">
      <t>ホ</t>
    </rPh>
    <phoneticPr fontId="4"/>
  </si>
  <si>
    <t>腹囲</t>
    <rPh sb="0" eb="2">
      <t>フクイ</t>
    </rPh>
    <phoneticPr fontId="4"/>
  </si>
  <si>
    <t>(cm)</t>
    <phoneticPr fontId="4"/>
  </si>
  <si>
    <t>腹囲変化</t>
    <rPh sb="0" eb="2">
      <t>フクイ</t>
    </rPh>
    <rPh sb="2" eb="4">
      <t>ヘンカ</t>
    </rPh>
    <phoneticPr fontId="4"/>
  </si>
  <si>
    <t>記入開始時の</t>
    <rPh sb="0" eb="2">
      <t>キニュウ</t>
    </rPh>
    <rPh sb="2" eb="4">
      <t>カイシ</t>
    </rPh>
    <rPh sb="4" eb="5">
      <t>ジ</t>
    </rPh>
    <phoneticPr fontId="4"/>
  </si>
  <si>
    <t>　《 チャレンジ目標 》　</t>
    <rPh sb="8" eb="10">
      <t>モクヒョウ</t>
    </rPh>
    <phoneticPr fontId="5"/>
  </si>
  <si>
    <t>記入例）　週に　２　日　　休肝日を作る</t>
  </si>
  <si>
    <t>目標達成率</t>
    <rPh sb="0" eb="2">
      <t>モクヒョウ</t>
    </rPh>
    <rPh sb="2" eb="4">
      <t>タッセイ</t>
    </rPh>
    <rPh sb="4" eb="5">
      <t>リツ</t>
    </rPh>
    <phoneticPr fontId="4"/>
  </si>
  <si>
    <t>目標体重</t>
    <rPh sb="0" eb="2">
      <t>モクヒョウ</t>
    </rPh>
    <rPh sb="2" eb="4">
      <t>タイジュウ</t>
    </rPh>
    <phoneticPr fontId="4"/>
  </si>
  <si>
    <t>kg</t>
    <phoneticPr fontId="4"/>
  </si>
  <si>
    <r>
      <rPr>
        <b/>
        <sz val="14"/>
        <color indexed="10"/>
        <rFont val="ＭＳ Ｐゴシック"/>
        <family val="3"/>
        <charset val="128"/>
      </rPr>
      <t>！ヒント！</t>
    </r>
    <r>
      <rPr>
        <sz val="14"/>
        <color indexed="8"/>
        <rFont val="ＭＳ Ｐゴシック"/>
        <family val="3"/>
        <charset val="128"/>
      </rPr>
      <t>１ヶ月あたり１～３ｋｇの減量ペースが
安全かつ実現性が高いです。</t>
    </r>
    <rPh sb="7" eb="8">
      <t>ゲツ</t>
    </rPh>
    <rPh sb="17" eb="19">
      <t>ゲンリョウ</t>
    </rPh>
    <rPh sb="24" eb="26">
      <t>アンゼン</t>
    </rPh>
    <rPh sb="28" eb="30">
      <t>ジツゲン</t>
    </rPh>
    <rPh sb="30" eb="31">
      <t>セイ</t>
    </rPh>
    <rPh sb="32" eb="33">
      <t>タカ</t>
    </rPh>
    <phoneticPr fontId="4"/>
  </si>
  <si>
    <t>目指せ！</t>
    <rPh sb="0" eb="2">
      <t>メザ</t>
    </rPh>
    <phoneticPr fontId="4"/>
  </si>
  <si>
    <t>曜日</t>
    <rPh sb="0" eb="2">
      <t>ヨウビ</t>
    </rPh>
    <phoneticPr fontId="4"/>
  </si>
  <si>
    <t>曜日表示</t>
    <rPh sb="0" eb="2">
      <t>ヨウビ</t>
    </rPh>
    <rPh sb="2" eb="4">
      <t>ヒョウジ</t>
    </rPh>
    <phoneticPr fontId="4"/>
  </si>
  <si>
    <t>元</t>
    <rPh sb="0" eb="1">
      <t>モト</t>
    </rPh>
    <phoneticPr fontId="4"/>
  </si>
  <si>
    <t>７進数</t>
    <rPh sb="1" eb="3">
      <t>シンスウ</t>
    </rPh>
    <phoneticPr fontId="4"/>
  </si>
  <si>
    <t>日付</t>
    <rPh sb="0" eb="2">
      <t>ヒヅケ</t>
    </rPh>
    <phoneticPr fontId="4"/>
  </si>
  <si>
    <t>kg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</si>
  <si>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</si>
  <si>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</si>
  <si>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</si>
  <si>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</si>
  <si>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日数</t>
    <rPh sb="0" eb="2">
      <t>ニッスウ</t>
    </rPh>
    <phoneticPr fontId="4"/>
  </si>
  <si>
    <t>月</t>
    <phoneticPr fontId="4"/>
  </si>
  <si>
    <r>
      <rPr>
        <sz val="12"/>
        <color indexed="8"/>
        <rFont val="ＭＳ Ｐゴシック"/>
        <family val="3"/>
        <charset val="128"/>
      </rPr>
      <t>4</t>
    </r>
    <r>
      <rPr>
        <sz val="12"/>
        <color indexed="8"/>
        <rFont val="ＭＳ Ｐゴシック"/>
        <family val="3"/>
        <charset val="128"/>
      </rPr>
      <t>週間分の生活記録シート</t>
    </r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</si>
  <si>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</si>
  <si>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</si>
  <si>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お名前</t>
    <rPh sb="1" eb="3">
      <t>ナマエ</t>
    </rPh>
    <phoneticPr fontId="4"/>
  </si>
  <si>
    <t>様</t>
    <rPh sb="0" eb="1">
      <t>サマ</t>
    </rPh>
    <phoneticPr fontId="4"/>
  </si>
  <si>
    <t>大まかな手順としては、</t>
    <rPh sb="0" eb="1">
      <t>オオ</t>
    </rPh>
    <rPh sb="4" eb="6">
      <t>テジュン</t>
    </rPh>
    <phoneticPr fontId="4"/>
  </si>
  <si>
    <t>Ⅰ</t>
    <phoneticPr fontId="4"/>
  </si>
  <si>
    <r>
      <rPr>
        <b/>
        <sz val="11"/>
        <color indexed="8"/>
        <rFont val="ＭＳ Ｐゴシック"/>
        <family val="3"/>
        <charset val="128"/>
      </rPr>
      <t>入力必須項目</t>
    </r>
    <r>
      <rPr>
        <sz val="11"/>
        <color theme="1"/>
        <rFont val="ＭＳ Ｐゴシック"/>
        <family val="3"/>
        <charset val="128"/>
        <scheme val="minor"/>
      </rPr>
      <t>　シートに基本情報と目標を入力</t>
    </r>
    <rPh sb="0" eb="2">
      <t>ニュウリョク</t>
    </rPh>
    <rPh sb="2" eb="4">
      <t>ヒッス</t>
    </rPh>
    <rPh sb="4" eb="6">
      <t>コウモク</t>
    </rPh>
    <rPh sb="11" eb="13">
      <t>キホン</t>
    </rPh>
    <rPh sb="13" eb="15">
      <t>ジョウホウ</t>
    </rPh>
    <rPh sb="16" eb="18">
      <t>モクヒョウ</t>
    </rPh>
    <rPh sb="19" eb="21">
      <t>ニュウリョク</t>
    </rPh>
    <phoneticPr fontId="4"/>
  </si>
  <si>
    <t>Ⅱ</t>
    <phoneticPr fontId="4"/>
  </si>
  <si>
    <t>Ⅲ</t>
    <phoneticPr fontId="4"/>
  </si>
  <si>
    <t>体重と腹囲</t>
    <rPh sb="0" eb="2">
      <t>タイジュウ</t>
    </rPh>
    <rPh sb="3" eb="5">
      <t>フクイ</t>
    </rPh>
    <phoneticPr fontId="4"/>
  </si>
  <si>
    <t>血圧</t>
    <rPh sb="0" eb="2">
      <t>ケツアツ</t>
    </rPh>
    <phoneticPr fontId="4"/>
  </si>
  <si>
    <t>達成率</t>
    <rPh sb="0" eb="3">
      <t>タッセイリツ</t>
    </rPh>
    <phoneticPr fontId="4"/>
  </si>
  <si>
    <r>
      <rPr>
        <sz val="11"/>
        <rFont val="ＭＳ Ｐゴシック"/>
        <family val="3"/>
        <charset val="128"/>
      </rPr>
      <t>保険証の記号・番号を明記のうえ、</t>
    </r>
    <r>
      <rPr>
        <u/>
        <sz val="11"/>
        <color indexed="12"/>
        <rFont val="ＭＳ Ｐゴシック"/>
        <family val="3"/>
        <charset val="128"/>
      </rPr>
      <t>seikatsukiroku@kankenpo.or.jp</t>
    </r>
    <r>
      <rPr>
        <sz val="11"/>
        <rFont val="ＭＳ Ｐゴシック"/>
        <family val="3"/>
        <charset val="128"/>
      </rPr>
      <t>　へお送りください。　</t>
    </r>
    <rPh sb="0" eb="3">
      <t>ホケンショウ</t>
    </rPh>
    <rPh sb="4" eb="6">
      <t>キゴウ</t>
    </rPh>
    <rPh sb="7" eb="9">
      <t>バンゴウ</t>
    </rPh>
    <rPh sb="10" eb="12">
      <t>メイキ</t>
    </rPh>
    <rPh sb="48" eb="49">
      <t>オク</t>
    </rPh>
    <phoneticPr fontId="4"/>
  </si>
  <si>
    <t>内容を確認いたしましてこちらから返信メールをお送りさせていただきます。上記のアドレスを受信可能に設定してください。</t>
    <rPh sb="0" eb="2">
      <t>ナイヨウ</t>
    </rPh>
    <rPh sb="3" eb="5">
      <t>カクニン</t>
    </rPh>
    <rPh sb="16" eb="18">
      <t>ヘンシン</t>
    </rPh>
    <rPh sb="23" eb="24">
      <t>オク</t>
    </rPh>
    <rPh sb="35" eb="37">
      <t>ジョウキ</t>
    </rPh>
    <rPh sb="43" eb="45">
      <t>ジュシン</t>
    </rPh>
    <rPh sb="45" eb="47">
      <t>カノウ</t>
    </rPh>
    <rPh sb="48" eb="50">
      <t>セッテイ</t>
    </rPh>
    <phoneticPr fontId="4"/>
  </si>
  <si>
    <t>なお、こちらのアドレスは生活記録シート送受信専用となりますので、その他のご用件でのご利用はご遠慮ください。</t>
    <rPh sb="12" eb="14">
      <t>セイカツ</t>
    </rPh>
    <rPh sb="14" eb="16">
      <t>キロク</t>
    </rPh>
    <rPh sb="19" eb="22">
      <t>ソウジュシン</t>
    </rPh>
    <rPh sb="22" eb="24">
      <t>センヨウ</t>
    </rPh>
    <rPh sb="34" eb="35">
      <t>タ</t>
    </rPh>
    <rPh sb="37" eb="39">
      <t>ヨウケン</t>
    </rPh>
    <rPh sb="42" eb="44">
      <t>リヨウ</t>
    </rPh>
    <rPh sb="46" eb="48">
      <t>エンリョ</t>
    </rPh>
    <phoneticPr fontId="4"/>
  </si>
  <si>
    <r>
      <rPr>
        <b/>
        <sz val="11"/>
        <color indexed="8"/>
        <rFont val="ＭＳ Ｐゴシック"/>
        <family val="3"/>
        <charset val="128"/>
      </rPr>
      <t>入力必須項目</t>
    </r>
    <r>
      <rPr>
        <sz val="11"/>
        <color theme="1"/>
        <rFont val="ＭＳ Ｐゴシック"/>
        <family val="3"/>
        <charset val="128"/>
        <scheme val="minor"/>
      </rPr>
      <t>　のシートに</t>
    </r>
    <rPh sb="0" eb="2">
      <t>ニュウリョク</t>
    </rPh>
    <rPh sb="2" eb="4">
      <t>ヒッス</t>
    </rPh>
    <rPh sb="4" eb="6">
      <t>コウモク</t>
    </rPh>
    <phoneticPr fontId="4"/>
  </si>
  <si>
    <r>
      <t>基本情報を入力してください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キホン</t>
    </rPh>
    <rPh sb="2" eb="4">
      <t>ジョウホウ</t>
    </rPh>
    <rPh sb="5" eb="7">
      <t>ニュウリョク</t>
    </rPh>
    <rPh sb="15" eb="17">
      <t>ヒッス</t>
    </rPh>
    <phoneticPr fontId="4"/>
  </si>
  <si>
    <t>あなたの保険証の記号・番号とお名前を入力</t>
    <rPh sb="4" eb="7">
      <t>ホケンショウ</t>
    </rPh>
    <rPh sb="8" eb="10">
      <t>キゴウ</t>
    </rPh>
    <rPh sb="11" eb="13">
      <t>バンゴウ</t>
    </rPh>
    <rPh sb="15" eb="17">
      <t>ナマエ</t>
    </rPh>
    <rPh sb="18" eb="20">
      <t>ニュウリョク</t>
    </rPh>
    <phoneticPr fontId="4"/>
  </si>
  <si>
    <t>　　　〃　　　の腹囲を入力</t>
    <rPh sb="8" eb="10">
      <t>フクイ</t>
    </rPh>
    <rPh sb="11" eb="13">
      <t>ニュウリョク</t>
    </rPh>
    <phoneticPr fontId="4"/>
  </si>
  <si>
    <r>
      <t>保健指導をお受けになった時に設定した目標を入力してください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ホケン</t>
    </rPh>
    <rPh sb="2" eb="4">
      <t>シドウ</t>
    </rPh>
    <rPh sb="6" eb="7">
      <t>ウ</t>
    </rPh>
    <rPh sb="12" eb="13">
      <t>トキ</t>
    </rPh>
    <rPh sb="14" eb="16">
      <t>セッテイ</t>
    </rPh>
    <rPh sb="18" eb="20">
      <t>モクヒョウ</t>
    </rPh>
    <rPh sb="21" eb="23">
      <t>ニュウリョク</t>
    </rPh>
    <phoneticPr fontId="4"/>
  </si>
  <si>
    <t>週当たりの目標日数を入力　</t>
    <rPh sb="0" eb="1">
      <t>シュウ</t>
    </rPh>
    <rPh sb="1" eb="2">
      <t>ア</t>
    </rPh>
    <rPh sb="5" eb="7">
      <t>モクヒョウ</t>
    </rPh>
    <rPh sb="7" eb="9">
      <t>ニッスウ</t>
    </rPh>
    <rPh sb="10" eb="12">
      <t>ニュウリョク</t>
    </rPh>
    <phoneticPr fontId="4"/>
  </si>
  <si>
    <t>例）</t>
    <rPh sb="0" eb="1">
      <t>レイ</t>
    </rPh>
    <phoneticPr fontId="4"/>
  </si>
  <si>
    <t>週2日休肝日を作る</t>
    <rPh sb="0" eb="1">
      <t>シュウ</t>
    </rPh>
    <rPh sb="2" eb="3">
      <t>ニチ</t>
    </rPh>
    <rPh sb="3" eb="6">
      <t>キュウカンビ</t>
    </rPh>
    <rPh sb="7" eb="8">
      <t>ツク</t>
    </rPh>
    <phoneticPr fontId="4"/>
  </si>
  <si>
    <t>入力するのは　→</t>
    <rPh sb="0" eb="2">
      <t>ニュウリョク</t>
    </rPh>
    <phoneticPr fontId="4"/>
  </si>
  <si>
    <t>「　２　」　と　「　休肝日を作る　」</t>
    <rPh sb="10" eb="13">
      <t>キュウカンビ</t>
    </rPh>
    <rPh sb="14" eb="15">
      <t>ツク</t>
    </rPh>
    <phoneticPr fontId="4"/>
  </si>
  <si>
    <r>
      <t>すべて入力したら、　</t>
    </r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シートに移動しましょう</t>
    </r>
    <rPh sb="3" eb="5">
      <t>ニュウリョク</t>
    </rPh>
    <rPh sb="10" eb="12">
      <t>マイニチ</t>
    </rPh>
    <rPh sb="12" eb="14">
      <t>キニュウ</t>
    </rPh>
    <rPh sb="19" eb="21">
      <t>イドウ</t>
    </rPh>
    <phoneticPr fontId="4"/>
  </si>
  <si>
    <t>Ⅰの　入力必須項目　で入力した</t>
    <rPh sb="3" eb="5">
      <t>ニュウリョク</t>
    </rPh>
    <rPh sb="5" eb="7">
      <t>ヒッス</t>
    </rPh>
    <rPh sb="7" eb="9">
      <t>コウモク</t>
    </rPh>
    <rPh sb="11" eb="13">
      <t>ニュウリョク</t>
    </rPh>
    <phoneticPr fontId="4"/>
  </si>
  <si>
    <t>記号・番号・名前、目標体重</t>
    <rPh sb="9" eb="11">
      <t>モクヒョウ</t>
    </rPh>
    <rPh sb="11" eb="13">
      <t>タイジュウ</t>
    </rPh>
    <phoneticPr fontId="4"/>
  </si>
  <si>
    <t>チャレンジ目標項目</t>
    <rPh sb="5" eb="7">
      <t>モクヒョウ</t>
    </rPh>
    <rPh sb="7" eb="9">
      <t>コウモク</t>
    </rPh>
    <phoneticPr fontId="4"/>
  </si>
  <si>
    <t>XXXX　YYYY　管工太郎</t>
    <rPh sb="10" eb="11">
      <t>カン</t>
    </rPh>
    <rPh sb="11" eb="12">
      <t>コウ</t>
    </rPh>
    <rPh sb="12" eb="14">
      <t>タロウ</t>
    </rPh>
    <phoneticPr fontId="4"/>
  </si>
  <si>
    <r>
      <t>記入開始年月日から４週間の日付と曜日が</t>
    </r>
    <r>
      <rPr>
        <sz val="11"/>
        <color indexed="10"/>
        <rFont val="ＭＳ Ｐゴシック"/>
        <family val="3"/>
        <charset val="128"/>
      </rPr>
      <t>自動</t>
    </r>
    <r>
      <rPr>
        <sz val="11"/>
        <color theme="1"/>
        <rFont val="ＭＳ Ｐゴシック"/>
        <family val="3"/>
        <charset val="128"/>
        <scheme val="minor"/>
      </rPr>
      <t>で表示されます</t>
    </r>
    <rPh sb="0" eb="2">
      <t>キニュウ</t>
    </rPh>
    <rPh sb="2" eb="4">
      <t>カイシ</t>
    </rPh>
    <rPh sb="4" eb="7">
      <t>ネンガッピ</t>
    </rPh>
    <rPh sb="10" eb="12">
      <t>シュウカン</t>
    </rPh>
    <rPh sb="13" eb="15">
      <t>ヒヅケ</t>
    </rPh>
    <rPh sb="16" eb="18">
      <t>ヨウビ</t>
    </rPh>
    <rPh sb="19" eb="21">
      <t>ジドウ</t>
    </rPh>
    <rPh sb="22" eb="24">
      <t>ヒョウジ</t>
    </rPh>
    <phoneticPr fontId="4"/>
  </si>
  <si>
    <t>Ⅳ</t>
    <phoneticPr fontId="4"/>
  </si>
  <si>
    <t>Ⅰ</t>
    <phoneticPr fontId="4"/>
  </si>
  <si>
    <t>ⅰ</t>
    <phoneticPr fontId="4"/>
  </si>
  <si>
    <t>ⅱ</t>
    <phoneticPr fontId="4"/>
  </si>
  <si>
    <t>ⅲ</t>
    <phoneticPr fontId="4"/>
  </si>
  <si>
    <t>ⅳ</t>
    <phoneticPr fontId="4"/>
  </si>
  <si>
    <t>ⅴ</t>
    <phoneticPr fontId="4"/>
  </si>
  <si>
    <t>ⅵ</t>
    <phoneticPr fontId="4"/>
  </si>
  <si>
    <t>Ⅱ</t>
    <phoneticPr fontId="4"/>
  </si>
  <si>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のシートには、Ⅰで入力したものが反映されています。</t>
    </r>
    <rPh sb="0" eb="2">
      <t>マイニチ</t>
    </rPh>
    <rPh sb="2" eb="4">
      <t>キニュウ</t>
    </rPh>
    <rPh sb="14" eb="16">
      <t>ニュウリョク</t>
    </rPh>
    <rPh sb="21" eb="23">
      <t>ハンエイ</t>
    </rPh>
    <phoneticPr fontId="4"/>
  </si>
  <si>
    <t>記入開始年月日を2019年４月１日で入力</t>
    <rPh sb="0" eb="2">
      <t>キニュウ</t>
    </rPh>
    <rPh sb="2" eb="4">
      <t>カイシ</t>
    </rPh>
    <rPh sb="4" eb="7">
      <t>ネンガッピ</t>
    </rPh>
    <rPh sb="12" eb="13">
      <t>ネン</t>
    </rPh>
    <rPh sb="14" eb="15">
      <t>ガツ</t>
    </rPh>
    <rPh sb="16" eb="17">
      <t>ニチ</t>
    </rPh>
    <rPh sb="18" eb="20">
      <t>ニュウリョク</t>
    </rPh>
    <phoneticPr fontId="4"/>
  </si>
  <si>
    <t>西暦</t>
    <rPh sb="0" eb="2">
      <t>セイレキ</t>
    </rPh>
    <phoneticPr fontId="4"/>
  </si>
  <si>
    <t>生活記録シートのダウンロード、ありがとうございます。</t>
    <rPh sb="0" eb="2">
      <t>セイカツ</t>
    </rPh>
    <rPh sb="2" eb="4">
      <t>キロク</t>
    </rPh>
    <phoneticPr fontId="4"/>
  </si>
  <si>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シートに体重・血圧・行動目標・歩数を日々入力</t>
    </r>
    <rPh sb="0" eb="2">
      <t>マイニチ</t>
    </rPh>
    <rPh sb="2" eb="4">
      <t>キニュウ</t>
    </rPh>
    <rPh sb="9" eb="11">
      <t>タイジュウ</t>
    </rPh>
    <rPh sb="12" eb="14">
      <t>ケツアツ</t>
    </rPh>
    <rPh sb="15" eb="17">
      <t>コウドウ</t>
    </rPh>
    <rPh sb="17" eb="19">
      <t>モクヒョウ</t>
    </rPh>
    <rPh sb="20" eb="22">
      <t>ホスウ</t>
    </rPh>
    <rPh sb="23" eb="25">
      <t>ヒビ</t>
    </rPh>
    <rPh sb="25" eb="27">
      <t>ニュウリョク</t>
    </rPh>
    <phoneticPr fontId="4"/>
  </si>
  <si>
    <t>入力されたものが、グラフとして表示されているシートを確認する</t>
    <rPh sb="0" eb="2">
      <t>ニュウリョク</t>
    </rPh>
    <rPh sb="15" eb="17">
      <t>ヒョウジ</t>
    </rPh>
    <rPh sb="26" eb="28">
      <t>カクニン</t>
    </rPh>
    <phoneticPr fontId="4"/>
  </si>
  <si>
    <t>記入開始時の日付を西暦（○○○○年○月○日）で入力</t>
    <rPh sb="0" eb="2">
      <t>キニュウ</t>
    </rPh>
    <rPh sb="2" eb="4">
      <t>カイシ</t>
    </rPh>
    <rPh sb="4" eb="5">
      <t>ジ</t>
    </rPh>
    <rPh sb="6" eb="8">
      <t>ヒヅケ</t>
    </rPh>
    <rPh sb="9" eb="11">
      <t>セイレキ</t>
    </rPh>
    <rPh sb="16" eb="17">
      <t>ネン</t>
    </rPh>
    <rPh sb="18" eb="19">
      <t>ガツ</t>
    </rPh>
    <rPh sb="20" eb="21">
      <t>ヒ</t>
    </rPh>
    <rPh sb="23" eb="25">
      <t>ニュウリョク</t>
    </rPh>
    <phoneticPr fontId="4"/>
  </si>
  <si>
    <t>　　　〃　　　の体重及びあなたの目標体重を入力</t>
    <rPh sb="8" eb="10">
      <t>タイジュウ</t>
    </rPh>
    <rPh sb="10" eb="11">
      <t>オヨ</t>
    </rPh>
    <rPh sb="16" eb="18">
      <t>モクヒョウ</t>
    </rPh>
    <rPh sb="18" eb="20">
      <t>タイジュウ</t>
    </rPh>
    <rPh sb="21" eb="23">
      <t>ニュウリョク</t>
    </rPh>
    <phoneticPr fontId="4"/>
  </si>
  <si>
    <t>具体的なチャレンジ目標項目を入力</t>
    <rPh sb="0" eb="3">
      <t>グタイテキ</t>
    </rPh>
    <rPh sb="9" eb="11">
      <t>モクヒョウ</t>
    </rPh>
    <rPh sb="11" eb="13">
      <t>コウモク</t>
    </rPh>
    <rPh sb="14" eb="16">
      <t>ニュウリョク</t>
    </rPh>
    <phoneticPr fontId="4"/>
  </si>
  <si>
    <r>
      <t>この画面で日付を直接入力すると、日付及び曜日がずれる恐れがあります。
繰り返しこのファイルを使って記入をしていただくときには、
入力必須項目のシートから</t>
    </r>
    <r>
      <rPr>
        <sz val="11"/>
        <color indexed="10"/>
        <rFont val="ＭＳ Ｐゴシック"/>
        <family val="3"/>
        <charset val="128"/>
      </rPr>
      <t>改めて記入開始年月日を入力し直して</t>
    </r>
    <r>
      <rPr>
        <sz val="11"/>
        <color theme="1"/>
        <rFont val="ＭＳ Ｐゴシック"/>
        <family val="3"/>
        <charset val="128"/>
        <scheme val="minor"/>
      </rPr>
      <t>ください。</t>
    </r>
    <rPh sb="2" eb="4">
      <t>ガメン</t>
    </rPh>
    <rPh sb="5" eb="7">
      <t>ヒヅケ</t>
    </rPh>
    <rPh sb="8" eb="10">
      <t>チョクセツ</t>
    </rPh>
    <rPh sb="10" eb="12">
      <t>ニュウリョク</t>
    </rPh>
    <rPh sb="16" eb="18">
      <t>ヒヅケ</t>
    </rPh>
    <rPh sb="18" eb="19">
      <t>オヨ</t>
    </rPh>
    <rPh sb="20" eb="22">
      <t>ヨウビ</t>
    </rPh>
    <rPh sb="26" eb="27">
      <t>オソ</t>
    </rPh>
    <rPh sb="35" eb="36">
      <t>ク</t>
    </rPh>
    <rPh sb="37" eb="38">
      <t>カエ</t>
    </rPh>
    <rPh sb="46" eb="47">
      <t>ツカ</t>
    </rPh>
    <rPh sb="49" eb="51">
      <t>キニュウ</t>
    </rPh>
    <rPh sb="64" eb="66">
      <t>ニュウリョク</t>
    </rPh>
    <rPh sb="66" eb="68">
      <t>ヒッス</t>
    </rPh>
    <rPh sb="68" eb="70">
      <t>コウモク</t>
    </rPh>
    <rPh sb="76" eb="77">
      <t>アラタ</t>
    </rPh>
    <rPh sb="79" eb="81">
      <t>キニュウ</t>
    </rPh>
    <rPh sb="81" eb="83">
      <t>カイシ</t>
    </rPh>
    <rPh sb="83" eb="86">
      <t>ネンガッピ</t>
    </rPh>
    <rPh sb="87" eb="89">
      <t>ニュウリョク</t>
    </rPh>
    <rPh sb="90" eb="91">
      <t>ナオ</t>
    </rPh>
    <phoneticPr fontId="4"/>
  </si>
  <si>
    <t>面談時に記録シートのご提出をお願いした方で支援コースをお受けになった方は、健康指導科に添付ファイルとしてご送信ください。</t>
    <rPh sb="0" eb="2">
      <t>メンダン</t>
    </rPh>
    <rPh sb="2" eb="3">
      <t>ジ</t>
    </rPh>
    <rPh sb="4" eb="6">
      <t>キロク</t>
    </rPh>
    <rPh sb="11" eb="13">
      <t>テイシュツ</t>
    </rPh>
    <rPh sb="15" eb="16">
      <t>ネガ</t>
    </rPh>
    <rPh sb="19" eb="20">
      <t>カタ</t>
    </rPh>
    <rPh sb="21" eb="23">
      <t>シエン</t>
    </rPh>
    <rPh sb="28" eb="29">
      <t>ウ</t>
    </rPh>
    <rPh sb="34" eb="35">
      <t>カタ</t>
    </rPh>
    <rPh sb="43" eb="45">
      <t>テンプ</t>
    </rPh>
    <rPh sb="53" eb="55">
      <t>ソウシン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</si>
</sst>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;_Ͽ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Calibri"/>
      <family val="2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</cellStyleXfs>
  <cellXfs count="120">
    <xf numFmtId="0" fontId="0" fillId="0" borderId="0" xfId="0">
      <alignment vertical="center"/>
    </xf>
    <xf numFmtId="0" fontId="35" fillId="0" borderId="0" xfId="2">
      <alignment vertical="center"/>
    </xf>
    <xf numFmtId="0" fontId="35" fillId="0" borderId="0" xfId="2" applyAlignment="1">
      <alignment horizontal="center" vertical="center"/>
    </xf>
    <xf numFmtId="0" fontId="35" fillId="2" borderId="1" xfId="2" applyFill="1" applyBorder="1">
      <alignment vertical="center"/>
    </xf>
    <xf numFmtId="0" fontId="35" fillId="2" borderId="2" xfId="2" applyFill="1" applyBorder="1">
      <alignment vertical="center"/>
    </xf>
    <xf numFmtId="0" fontId="35" fillId="2" borderId="3" xfId="2" applyFill="1" applyBorder="1">
      <alignment vertical="center"/>
    </xf>
    <xf numFmtId="0" fontId="35" fillId="0" borderId="4" xfId="2" applyBorder="1" applyAlignment="1">
      <alignment horizontal="center" vertical="center"/>
    </xf>
    <xf numFmtId="0" fontId="35" fillId="0" borderId="5" xfId="2" applyBorder="1" applyAlignment="1">
      <alignment horizontal="center" vertical="center"/>
    </xf>
    <xf numFmtId="0" fontId="35" fillId="3" borderId="6" xfId="2" applyFill="1" applyBorder="1" applyAlignment="1">
      <alignment horizontal="center" vertical="center"/>
    </xf>
    <xf numFmtId="0" fontId="35" fillId="3" borderId="7" xfId="2" applyFill="1" applyBorder="1" applyAlignment="1">
      <alignment horizontal="center" vertical="center" shrinkToFit="1"/>
    </xf>
    <xf numFmtId="0" fontId="35" fillId="3" borderId="8" xfId="2" applyFill="1" applyBorder="1" applyAlignment="1">
      <alignment horizontal="center" vertical="center" shrinkToFit="1"/>
    </xf>
    <xf numFmtId="0" fontId="35" fillId="3" borderId="9" xfId="2" applyFill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35" fillId="3" borderId="10" xfId="2" applyFill="1" applyBorder="1" applyAlignment="1">
      <alignment horizontal="center" vertical="center"/>
    </xf>
    <xf numFmtId="0" fontId="35" fillId="0" borderId="0" xfId="2" applyAlignment="1">
      <alignment vertical="center" wrapText="1"/>
    </xf>
    <xf numFmtId="0" fontId="35" fillId="0" borderId="11" xfId="2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5" fillId="3" borderId="12" xfId="2" applyFill="1" applyBorder="1" applyAlignment="1">
      <alignment horizontal="center" vertical="center"/>
    </xf>
    <xf numFmtId="176" fontId="6" fillId="0" borderId="9" xfId="2" applyNumberFormat="1" applyFont="1" applyBorder="1">
      <alignment vertical="center"/>
    </xf>
    <xf numFmtId="0" fontId="35" fillId="2" borderId="0" xfId="2" applyFill="1">
      <alignment vertical="center"/>
    </xf>
    <xf numFmtId="0" fontId="12" fillId="4" borderId="0" xfId="2" applyFont="1" applyFill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35" fillId="0" borderId="0" xfId="2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" fillId="0" borderId="0" xfId="2" applyFont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 shrinkToFit="1"/>
    </xf>
    <xf numFmtId="177" fontId="2" fillId="0" borderId="0" xfId="2" applyNumberFormat="1" applyFont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176" fontId="13" fillId="0" borderId="0" xfId="2" applyNumberFormat="1" applyFont="1">
      <alignment vertical="center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176" fontId="14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14" fillId="4" borderId="0" xfId="0" applyNumberFormat="1" applyFont="1" applyFill="1">
      <alignment vertical="center"/>
    </xf>
    <xf numFmtId="0" fontId="10" fillId="4" borderId="0" xfId="0" applyFont="1" applyFill="1" applyAlignment="1">
      <alignment horizontal="center" vertical="center"/>
    </xf>
    <xf numFmtId="176" fontId="14" fillId="0" borderId="0" xfId="0" applyNumberFormat="1" applyFont="1" applyAlignment="1">
      <alignment horizontal="right" vertical="center"/>
    </xf>
    <xf numFmtId="0" fontId="19" fillId="0" borderId="0" xfId="2" applyFont="1">
      <alignment vertical="center"/>
    </xf>
    <xf numFmtId="0" fontId="20" fillId="0" borderId="0" xfId="0" applyFont="1">
      <alignment vertical="center"/>
    </xf>
    <xf numFmtId="176" fontId="19" fillId="0" borderId="0" xfId="2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0" xfId="2" applyFont="1">
      <alignment vertical="center"/>
    </xf>
    <xf numFmtId="0" fontId="21" fillId="0" borderId="0" xfId="0" applyFont="1">
      <alignment vertical="center"/>
    </xf>
    <xf numFmtId="176" fontId="21" fillId="4" borderId="0" xfId="0" applyNumberFormat="1" applyFont="1" applyFill="1">
      <alignment vertical="center"/>
    </xf>
    <xf numFmtId="0" fontId="21" fillId="0" borderId="0" xfId="0" applyFont="1" applyAlignment="1">
      <alignment horizontal="center" vertical="center"/>
    </xf>
    <xf numFmtId="176" fontId="21" fillId="4" borderId="0" xfId="0" applyNumberFormat="1" applyFont="1" applyFill="1" applyAlignment="1">
      <alignment horizontal="right" vertical="center"/>
    </xf>
    <xf numFmtId="176" fontId="21" fillId="0" borderId="0" xfId="0" applyNumberFormat="1" applyFont="1">
      <alignment vertical="center"/>
    </xf>
    <xf numFmtId="0" fontId="9" fillId="0" borderId="0" xfId="2" applyFont="1" applyAlignment="1">
      <alignment horizontal="center" vertical="center"/>
    </xf>
    <xf numFmtId="0" fontId="23" fillId="0" borderId="0" xfId="2" applyFont="1">
      <alignment vertical="center"/>
    </xf>
    <xf numFmtId="0" fontId="19" fillId="0" borderId="0" xfId="2" applyFont="1" applyAlignment="1">
      <alignment horizontal="right" vertical="center"/>
    </xf>
    <xf numFmtId="178" fontId="19" fillId="0" borderId="0" xfId="2" applyNumberFormat="1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5" fillId="2" borderId="4" xfId="2" applyFill="1" applyBorder="1">
      <alignment vertical="center"/>
    </xf>
    <xf numFmtId="0" fontId="35" fillId="2" borderId="15" xfId="2" applyFill="1" applyBorder="1">
      <alignment vertical="center"/>
    </xf>
    <xf numFmtId="0" fontId="35" fillId="0" borderId="4" xfId="2" applyBorder="1">
      <alignment vertical="center"/>
    </xf>
    <xf numFmtId="0" fontId="35" fillId="0" borderId="15" xfId="2" applyBorder="1">
      <alignment vertical="center"/>
    </xf>
    <xf numFmtId="0" fontId="0" fillId="0" borderId="15" xfId="0" applyBorder="1">
      <alignment vertical="center"/>
    </xf>
    <xf numFmtId="176" fontId="6" fillId="5" borderId="9" xfId="2" applyNumberFormat="1" applyFont="1" applyFill="1" applyBorder="1">
      <alignment vertical="center"/>
    </xf>
    <xf numFmtId="0" fontId="7" fillId="0" borderId="0" xfId="2" applyFont="1">
      <alignment vertical="center"/>
    </xf>
    <xf numFmtId="0" fontId="27" fillId="0" borderId="0" xfId="2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1" applyAlignment="1" applyProtection="1">
      <alignment vertical="center"/>
    </xf>
    <xf numFmtId="0" fontId="34" fillId="0" borderId="0" xfId="0" applyFont="1">
      <alignment vertical="center"/>
    </xf>
    <xf numFmtId="0" fontId="0" fillId="0" borderId="0" xfId="0" applyAlignment="1">
      <alignment vertical="top" wrapText="1"/>
    </xf>
    <xf numFmtId="0" fontId="34" fillId="0" borderId="0" xfId="0" applyFont="1" applyAlignment="1">
      <alignment horizontal="right" vertical="center"/>
    </xf>
    <xf numFmtId="0" fontId="37" fillId="4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1" fillId="0" borderId="11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1" fillId="0" borderId="0" xfId="2" applyFont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35" fillId="3" borderId="7" xfId="2" applyFill="1" applyBorder="1" applyAlignment="1">
      <alignment horizontal="center" vertical="center"/>
    </xf>
    <xf numFmtId="0" fontId="35" fillId="3" borderId="12" xfId="2" applyFill="1" applyBorder="1" applyAlignment="1">
      <alignment horizontal="center" vertical="center"/>
    </xf>
    <xf numFmtId="0" fontId="35" fillId="3" borderId="18" xfId="2" applyFill="1" applyBorder="1" applyAlignment="1">
      <alignment horizontal="center" vertical="center"/>
    </xf>
    <xf numFmtId="0" fontId="35" fillId="3" borderId="10" xfId="2" applyFill="1" applyBorder="1" applyAlignment="1">
      <alignment horizontal="center" vertical="center"/>
    </xf>
    <xf numFmtId="0" fontId="35" fillId="3" borderId="0" xfId="2" applyFill="1" applyAlignment="1">
      <alignment horizontal="center" vertical="center"/>
    </xf>
    <xf numFmtId="0" fontId="35" fillId="3" borderId="19" xfId="2" applyFill="1" applyBorder="1" applyAlignment="1">
      <alignment horizontal="center" vertical="center"/>
    </xf>
    <xf numFmtId="0" fontId="35" fillId="3" borderId="9" xfId="2" applyFill="1" applyBorder="1" applyAlignment="1">
      <alignment horizontal="center" vertical="center"/>
    </xf>
    <xf numFmtId="0" fontId="35" fillId="3" borderId="16" xfId="2" applyFill="1" applyBorder="1" applyAlignment="1">
      <alignment horizontal="center" vertical="center"/>
    </xf>
    <xf numFmtId="0" fontId="35" fillId="3" borderId="17" xfId="2" applyFill="1" applyBorder="1" applyAlignment="1">
      <alignment horizontal="center" vertical="center"/>
    </xf>
    <xf numFmtId="0" fontId="24" fillId="0" borderId="18" xfId="2" applyFont="1" applyBorder="1" applyAlignment="1">
      <alignment horizontal="left" vertical="center" shrinkToFit="1"/>
    </xf>
    <xf numFmtId="0" fontId="24" fillId="0" borderId="20" xfId="2" applyFont="1" applyBorder="1" applyAlignment="1">
      <alignment horizontal="left" vertical="center" shrinkToFit="1"/>
    </xf>
    <xf numFmtId="0" fontId="25" fillId="0" borderId="7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176" fontId="24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solidFill>
                  <a:srgbClr val="FF0000"/>
                </a:solidFill>
              </a:defRPr>
            </a:pPr>
            <a:r>
              <a:rPr lang="ja-JP" altLang="en-US" sz="2400">
                <a:solidFill>
                  <a:srgbClr val="FF0000"/>
                </a:solidFill>
              </a:rPr>
              <a:t>体重</a:t>
            </a:r>
            <a:r>
              <a:rPr lang="ja-JP" altLang="en-US" sz="2400">
                <a:solidFill>
                  <a:sysClr val="windowText" lastClr="000000"/>
                </a:solidFill>
              </a:rPr>
              <a:t>と</a:t>
            </a:r>
            <a:r>
              <a:rPr lang="ja-JP" altLang="en-US" sz="2400">
                <a:solidFill>
                  <a:srgbClr val="0070C0"/>
                </a:solidFill>
              </a:rPr>
              <a:t>腹囲</a:t>
            </a:r>
            <a:endParaRPr lang="en-US" altLang="ja-JP" sz="240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38881970688915685"/>
          <c:y val="0.925026288117770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3567357259099"/>
          <c:y val="5.6672003592710796E-2"/>
          <c:w val="0.86225763347638684"/>
          <c:h val="0.6725380018290946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毎日記入!$L$18:$L$45</c:f>
              <c:numCache>
                <c:formatCode>0.0_ 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0-83D9-41C4-8535-22E18803B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0022496"/>
        <c:axId val="220022888"/>
      </c:barChart>
      <c:lineChart>
        <c:grouping val="standard"/>
        <c:varyColors val="0"/>
        <c:ser>
          <c:idx val="0"/>
          <c:order val="0"/>
          <c:spPr>
            <a:ln w="50800">
              <a:solidFill>
                <a:srgbClr val="FF0000"/>
              </a:solidFill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multiLvlStrRef>
              <c:f>毎日記入!$B$18:$C$45</c:f>
              <c:multiLvlStrCache>
                <c:ptCount val="28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  <c:pt idx="14">
                    <c:v>#VALUE!</c:v>
                  </c:pt>
                  <c:pt idx="15">
                    <c:v>#VALUE!</c:v>
                  </c:pt>
                  <c:pt idx="16">
                    <c:v>#VALUE!</c:v>
                  </c:pt>
                  <c:pt idx="17">
                    <c:v>#VALUE!</c:v>
                  </c:pt>
                  <c:pt idx="18">
                    <c:v>#VALUE!</c:v>
                  </c:pt>
                  <c:pt idx="19">
                    <c:v>#VALUE!</c:v>
                  </c:pt>
                  <c:pt idx="20">
                    <c:v>#VALUE!</c:v>
                  </c:pt>
                  <c:pt idx="21">
                    <c:v>#VALUE!</c:v>
                  </c:pt>
                  <c:pt idx="22">
                    <c:v>#VALUE!</c:v>
                  </c:pt>
                  <c:pt idx="23">
                    <c:v>#VALUE!</c:v>
                  </c:pt>
                  <c:pt idx="24">
                    <c:v>#VALUE!</c:v>
                  </c:pt>
                  <c:pt idx="25">
                    <c:v>#VALUE!</c:v>
                  </c:pt>
                  <c:pt idx="26">
                    <c:v>#VALUE!</c:v>
                  </c:pt>
                  <c:pt idx="27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</c:lvl>
              </c:multiLvlStrCache>
            </c:multiLvlStrRef>
          </c:cat>
          <c:val>
            <c:numRef>
              <c:f>毎日記入!$D$18:$D$45</c:f>
              <c:numCache>
                <c:formatCode>0.0_ 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9-41C4-8535-22E18803B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21712"/>
        <c:axId val="220022104"/>
      </c:lineChart>
      <c:catAx>
        <c:axId val="22002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220022104"/>
        <c:crosses val="autoZero"/>
        <c:auto val="1"/>
        <c:lblAlgn val="ctr"/>
        <c:lblOffset val="100"/>
        <c:noMultiLvlLbl val="0"/>
      </c:catAx>
      <c:valAx>
        <c:axId val="220022104"/>
        <c:scaling>
          <c:orientation val="minMax"/>
        </c:scaling>
        <c:delete val="0"/>
        <c:axPos val="l"/>
        <c:majorGridlines/>
        <c:minorGridlines>
          <c:spPr>
            <a:ln>
              <a:prstDash val="sysDot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ja-JP" altLang="en-US"/>
                  <a:t>（ｋｇ）</a:t>
                </a:r>
              </a:p>
            </c:rich>
          </c:tx>
          <c:layout>
            <c:manualLayout>
              <c:xMode val="edge"/>
              <c:yMode val="edge"/>
              <c:x val="2.6578188517802179E-2"/>
              <c:y val="7.117199466785895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220021712"/>
        <c:crosses val="autoZero"/>
        <c:crossBetween val="between"/>
        <c:majorUnit val="0.5"/>
        <c:minorUnit val="0.1"/>
      </c:valAx>
      <c:catAx>
        <c:axId val="220022496"/>
        <c:scaling>
          <c:orientation val="minMax"/>
        </c:scaling>
        <c:delete val="1"/>
        <c:axPos val="b"/>
        <c:majorTickMark val="out"/>
        <c:minorTickMark val="none"/>
        <c:tickLblPos val="nextTo"/>
        <c:crossAx val="220022888"/>
        <c:crosses val="autoZero"/>
        <c:auto val="1"/>
        <c:lblAlgn val="ctr"/>
        <c:lblOffset val="100"/>
        <c:noMultiLvlLbl val="0"/>
      </c:catAx>
      <c:valAx>
        <c:axId val="2200228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altLang="ja-JP" sz="1200" b="0">
                    <a:solidFill>
                      <a:srgbClr val="0070C0"/>
                    </a:solidFill>
                  </a:rPr>
                  <a:t>(cm)</a:t>
                </a:r>
                <a:endParaRPr lang="ja-JP" altLang="en-US" sz="1200" b="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521969825714226"/>
              <c:y val="8.215040943225945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70C0"/>
                </a:solidFill>
              </a:defRPr>
            </a:pPr>
            <a:endParaRPr lang="ja-JP"/>
          </a:p>
        </c:txPr>
        <c:crossAx val="220022496"/>
        <c:crosses val="max"/>
        <c:crossBetween val="between"/>
        <c:majorUnit val="1"/>
        <c:minorUnit val="0.5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</a:t>
            </a:r>
            <a:endParaRPr lang="en-US" altLang="ja-JP"/>
          </a:p>
        </c:rich>
      </c:tx>
      <c:layout>
        <c:manualLayout>
          <c:xMode val="edge"/>
          <c:yMode val="edge"/>
          <c:x val="0.48080697725284338"/>
          <c:y val="0.92823616744876591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58227503546812E-2"/>
          <c:y val="5.1247548545350283E-2"/>
          <c:w val="0.92949216664707479"/>
          <c:h val="0.66373761305969192"/>
        </c:manualLayout>
      </c:layout>
      <c:lineChart>
        <c:grouping val="standard"/>
        <c:varyColors val="0"/>
        <c:ser>
          <c:idx val="0"/>
          <c:order val="0"/>
          <c:tx>
            <c:strRef>
              <c:f>毎日記入!$E$17</c:f>
              <c:strCache>
                <c:ptCount val="1"/>
                <c:pt idx="0">
                  <c:v>収縮期</c:v>
                </c:pt>
              </c:strCache>
            </c:strRef>
          </c:tx>
          <c:spPr>
            <a:ln w="50800"/>
          </c:spPr>
          <c:marker>
            <c:symbol val="diamond"/>
            <c:size val="10"/>
          </c:marker>
          <c:cat>
            <c:multiLvlStrRef>
              <c:f>毎日記入!$B$18:$C$45</c:f>
              <c:multiLvlStrCache>
                <c:ptCount val="28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  <c:pt idx="14">
                    <c:v>#VALUE!</c:v>
                  </c:pt>
                  <c:pt idx="15">
                    <c:v>#VALUE!</c:v>
                  </c:pt>
                  <c:pt idx="16">
                    <c:v>#VALUE!</c:v>
                  </c:pt>
                  <c:pt idx="17">
                    <c:v>#VALUE!</c:v>
                  </c:pt>
                  <c:pt idx="18">
                    <c:v>#VALUE!</c:v>
                  </c:pt>
                  <c:pt idx="19">
                    <c:v>#VALUE!</c:v>
                  </c:pt>
                  <c:pt idx="20">
                    <c:v>#VALUE!</c:v>
                  </c:pt>
                  <c:pt idx="21">
                    <c:v>#VALUE!</c:v>
                  </c:pt>
                  <c:pt idx="22">
                    <c:v>#VALUE!</c:v>
                  </c:pt>
                  <c:pt idx="23">
                    <c:v>#VALUE!</c:v>
                  </c:pt>
                  <c:pt idx="24">
                    <c:v>#VALUE!</c:v>
                  </c:pt>
                  <c:pt idx="25">
                    <c:v>#VALUE!</c:v>
                  </c:pt>
                  <c:pt idx="26">
                    <c:v>#VALUE!</c:v>
                  </c:pt>
                  <c:pt idx="27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</c:lvl>
              </c:multiLvlStrCache>
            </c:multiLvlStrRef>
          </c:cat>
          <c:val>
            <c:numRef>
              <c:f>毎日記入!$E$18:$E$45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3-4F43-A3EA-FCB542C3E9C5}"/>
            </c:ext>
          </c:extLst>
        </c:ser>
        <c:ser>
          <c:idx val="1"/>
          <c:order val="1"/>
          <c:tx>
            <c:strRef>
              <c:f>毎日記入!$F$17</c:f>
              <c:strCache>
                <c:ptCount val="1"/>
                <c:pt idx="0">
                  <c:v>拡張期</c:v>
                </c:pt>
              </c:strCache>
            </c:strRef>
          </c:tx>
          <c:spPr>
            <a:ln w="50800"/>
          </c:spPr>
          <c:marker>
            <c:symbol val="square"/>
            <c:size val="10"/>
          </c:marker>
          <c:cat>
            <c:multiLvlStrRef>
              <c:f>毎日記入!$B$18:$C$45</c:f>
              <c:multiLvlStrCache>
                <c:ptCount val="28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  <c:pt idx="14">
                    <c:v>#VALUE!</c:v>
                  </c:pt>
                  <c:pt idx="15">
                    <c:v>#VALUE!</c:v>
                  </c:pt>
                  <c:pt idx="16">
                    <c:v>#VALUE!</c:v>
                  </c:pt>
                  <c:pt idx="17">
                    <c:v>#VALUE!</c:v>
                  </c:pt>
                  <c:pt idx="18">
                    <c:v>#VALUE!</c:v>
                  </c:pt>
                  <c:pt idx="19">
                    <c:v>#VALUE!</c:v>
                  </c:pt>
                  <c:pt idx="20">
                    <c:v>#VALUE!</c:v>
                  </c:pt>
                  <c:pt idx="21">
                    <c:v>#VALUE!</c:v>
                  </c:pt>
                  <c:pt idx="22">
                    <c:v>#VALUE!</c:v>
                  </c:pt>
                  <c:pt idx="23">
                    <c:v>#VALUE!</c:v>
                  </c:pt>
                  <c:pt idx="24">
                    <c:v>#VALUE!</c:v>
                  </c:pt>
                  <c:pt idx="25">
                    <c:v>#VALUE!</c:v>
                  </c:pt>
                  <c:pt idx="26">
                    <c:v>#VALUE!</c:v>
                  </c:pt>
                  <c:pt idx="27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</c:lvl>
              </c:multiLvlStrCache>
            </c:multiLvlStrRef>
          </c:cat>
          <c:val>
            <c:numRef>
              <c:f>毎日記入!$F$18:$F$45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3-4F43-A3EA-FCB542C3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23672"/>
        <c:axId val="220024064"/>
      </c:lineChart>
      <c:catAx>
        <c:axId val="22002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220024064"/>
        <c:crosses val="autoZero"/>
        <c:auto val="1"/>
        <c:lblAlgn val="ctr"/>
        <c:lblOffset val="100"/>
        <c:noMultiLvlLbl val="0"/>
      </c:catAx>
      <c:valAx>
        <c:axId val="220024064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（ｍｍHg)</a:t>
                </a:r>
              </a:p>
            </c:rich>
          </c:tx>
          <c:layout>
            <c:manualLayout>
              <c:xMode val="edge"/>
              <c:yMode val="edge"/>
              <c:x val="7.2590769903762035E-3"/>
              <c:y val="6.62164956653145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220023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0312499999999998"/>
          <c:y val="1.5151515151515152E-2"/>
          <c:w val="0.98541666666666661"/>
          <c:h val="0.11784511784511785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solidFill>
                  <a:srgbClr val="33CC33"/>
                </a:solidFill>
              </a:defRPr>
            </a:pPr>
            <a:r>
              <a:rPr lang="ja-JP" altLang="en-US" sz="2400">
                <a:solidFill>
                  <a:srgbClr val="33CC33"/>
                </a:solidFill>
              </a:rPr>
              <a:t>歩数</a:t>
            </a:r>
          </a:p>
        </c:rich>
      </c:tx>
      <c:layout>
        <c:manualLayout>
          <c:xMode val="edge"/>
          <c:yMode val="edge"/>
          <c:x val="0.48332458442694659"/>
          <c:y val="0.923232323232323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0833333333333"/>
          <c:y val="6.9023569023569029E-2"/>
          <c:w val="0.85520833333333335"/>
          <c:h val="0.5572390572390572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31750">
              <a:solidFill>
                <a:srgbClr val="33CC33"/>
              </a:solidFill>
            </a:ln>
          </c:spPr>
          <c:invertIfNegative val="0"/>
          <c:pictureOptions>
            <c:pictureFormat val="stackScale"/>
            <c:pictureStackUnit val="1000"/>
          </c:pictureOptions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毎日記入!$B$18:$C$45</c:f>
              <c:multiLvlStrCache>
                <c:ptCount val="28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  <c:pt idx="14">
                    <c:v>#VALUE!</c:v>
                  </c:pt>
                  <c:pt idx="15">
                    <c:v>#VALUE!</c:v>
                  </c:pt>
                  <c:pt idx="16">
                    <c:v>#VALUE!</c:v>
                  </c:pt>
                  <c:pt idx="17">
                    <c:v>#VALUE!</c:v>
                  </c:pt>
                  <c:pt idx="18">
                    <c:v>#VALUE!</c:v>
                  </c:pt>
                  <c:pt idx="19">
                    <c:v>#VALUE!</c:v>
                  </c:pt>
                  <c:pt idx="20">
                    <c:v>#VALUE!</c:v>
                  </c:pt>
                  <c:pt idx="21">
                    <c:v>#VALUE!</c:v>
                  </c:pt>
                  <c:pt idx="22">
                    <c:v>#VALUE!</c:v>
                  </c:pt>
                  <c:pt idx="23">
                    <c:v>#VALUE!</c:v>
                  </c:pt>
                  <c:pt idx="24">
                    <c:v>#VALUE!</c:v>
                  </c:pt>
                  <c:pt idx="25">
                    <c:v>#VALUE!</c:v>
                  </c:pt>
                  <c:pt idx="26">
                    <c:v>#VALUE!</c:v>
                  </c:pt>
                  <c:pt idx="27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</c:lvl>
              </c:multiLvlStrCache>
            </c:multiLvlStrRef>
          </c:cat>
          <c:val>
            <c:numRef>
              <c:f>毎日記入!$K$18:$K$45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0-9A9E-4A94-9FBB-FEB0A1B11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20024848"/>
        <c:axId val="220025240"/>
      </c:barChart>
      <c:catAx>
        <c:axId val="22002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220025240"/>
        <c:crosses val="autoZero"/>
        <c:auto val="1"/>
        <c:lblAlgn val="ctr"/>
        <c:lblOffset val="100"/>
        <c:noMultiLvlLbl val="0"/>
      </c:catAx>
      <c:valAx>
        <c:axId val="220025240"/>
        <c:scaling>
          <c:orientation val="minMax"/>
          <c:max val="16000"/>
          <c:min val="6000"/>
        </c:scaling>
        <c:delete val="0"/>
        <c:axPos val="l"/>
        <c:majorGridlines/>
        <c:minorGridlines>
          <c:spPr>
            <a:ln>
              <a:prstDash val="sysDot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ja-JP" altLang="en-US"/>
                  <a:t>（歩）</a:t>
                </a:r>
              </a:p>
            </c:rich>
          </c:tx>
          <c:layout>
            <c:manualLayout>
              <c:xMode val="edge"/>
              <c:yMode val="edge"/>
              <c:x val="5.9449475065616805E-2"/>
              <c:y val="7.53719168942266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220024848"/>
        <c:crosses val="autoZero"/>
        <c:crossBetween val="between"/>
        <c:majorUnit val="2000"/>
        <c:minorUnit val="500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solidFill>
                  <a:srgbClr val="00B0F0"/>
                </a:solidFill>
              </a:defRPr>
            </a:pPr>
            <a:r>
              <a:rPr lang="ja-JP" altLang="en-US" sz="2000">
                <a:solidFill>
                  <a:srgbClr val="00B0F0"/>
                </a:solidFill>
              </a:rPr>
              <a:t>達成率</a:t>
            </a:r>
          </a:p>
        </c:rich>
      </c:tx>
      <c:layout>
        <c:manualLayout>
          <c:xMode val="edge"/>
          <c:yMode val="edge"/>
          <c:x val="0.49026870078740153"/>
          <c:y val="0.9306915170957166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15378327166368E-2"/>
          <c:y val="2.7514463521534516E-2"/>
          <c:w val="0.93811861487641468"/>
          <c:h val="0.81838870028957766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0.2"/>
          </c:pictureOptions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計算シート!$G$8:$G$11</c:f>
              <c:strCache>
                <c:ptCount val="4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</c:strCache>
            </c:strRef>
          </c:cat>
          <c:val>
            <c:numRef>
              <c:f>計算シート!$H$8:$H$11</c:f>
              <c:numCache>
                <c:formatCode>0.00;_Ͽ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E-4FF7-AC55-BF3FD539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26024"/>
        <c:axId val="220026416"/>
      </c:barChart>
      <c:catAx>
        <c:axId val="220026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220026416"/>
        <c:crosses val="autoZero"/>
        <c:auto val="1"/>
        <c:lblAlgn val="ctr"/>
        <c:lblOffset val="100"/>
        <c:noMultiLvlLbl val="0"/>
      </c:catAx>
      <c:valAx>
        <c:axId val="22002641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220026024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0000"/>
  </sheetPr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33CC33"/>
  </sheetPr>
  <sheetViews>
    <sheetView zoomScale="8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B0F0"/>
  </sheetPr>
  <sheetViews>
    <sheetView zoomScale="8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20</xdr:row>
      <xdr:rowOff>0</xdr:rowOff>
    </xdr:from>
    <xdr:to>
      <xdr:col>14</xdr:col>
      <xdr:colOff>546100</xdr:colOff>
      <xdr:row>56</xdr:row>
      <xdr:rowOff>22205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619625" y="3962400"/>
          <a:ext cx="4803775" cy="7566005"/>
          <a:chOff x="4749800" y="4073525"/>
          <a:chExt cx="4803775" cy="7566005"/>
        </a:xfrm>
      </xdr:grpSpPr>
      <xdr:sp macro="" textlink="">
        <xdr:nvSpPr>
          <xdr:cNvPr id="3" name="右矢印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749800" y="10896600"/>
            <a:ext cx="533400" cy="266700"/>
          </a:xfrm>
          <a:prstGeom prst="rightArrow">
            <a:avLst/>
          </a:prstGeom>
          <a:solidFill>
            <a:srgbClr val="FF0000"/>
          </a:solidFill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5353050" y="4073525"/>
            <a:ext cx="4200525" cy="7566005"/>
            <a:chOff x="5353050" y="4073525"/>
            <a:chExt cx="4200525" cy="7566005"/>
          </a:xfrm>
        </xdr:grpSpPr>
        <xdr:grpSp>
          <xdr:nvGrpSpPr>
            <xdr:cNvPr id="5" name="グループ化 66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353050" y="4073525"/>
              <a:ext cx="4200525" cy="3930650"/>
              <a:chOff x="5350026" y="3183013"/>
              <a:chExt cx="4200524" cy="3936066"/>
            </a:xfrm>
          </xdr:grpSpPr>
          <xdr:grpSp>
            <xdr:nvGrpSpPr>
              <xdr:cNvPr id="11" name="グループ化 2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350026" y="3170313"/>
                <a:ext cx="4200524" cy="3936066"/>
                <a:chOff x="4572000" y="0"/>
                <a:chExt cx="3990976" cy="3555758"/>
              </a:xfrm>
            </xdr:grpSpPr>
            <xdr:grpSp>
              <xdr:nvGrpSpPr>
                <xdr:cNvPr id="18" name="グループ化 19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581525" y="3338881"/>
                  <a:ext cx="1181100" cy="216877"/>
                  <a:chOff x="4600575" y="4310431"/>
                  <a:chExt cx="1181100" cy="216877"/>
                </a:xfrm>
              </xdr:grpSpPr>
              <xdr:sp macro="" textlink="">
                <xdr:nvSpPr>
                  <xdr:cNvPr id="20" name="台形 19">
                    <a:extLst>
                      <a:ext uri="{FF2B5EF4-FFF2-40B4-BE49-F238E27FC236}">
                        <a16:creationId xmlns:a16="http://schemas.microsoft.com/office/drawing/2014/main" id="{00000000-0008-0000-0000-000014000000}"/>
                      </a:ext>
                    </a:extLst>
                  </xdr:cNvPr>
                  <xdr:cNvSpPr/>
                </xdr:nvSpPr>
                <xdr:spPr>
                  <a:xfrm flipV="1">
                    <a:off x="4645349" y="4369882"/>
                    <a:ext cx="814485" cy="151120"/>
                  </a:xfrm>
                  <a:prstGeom prst="trapezoid">
                    <a:avLst/>
                  </a:prstGeom>
                  <a:solidFill>
                    <a:srgbClr val="FFFF00"/>
                  </a:solidFill>
                  <a:ln w="127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21" name="テキスト ボックス 20">
                    <a:extLst>
                      <a:ext uri="{FF2B5EF4-FFF2-40B4-BE49-F238E27FC236}">
                        <a16:creationId xmlns:a16="http://schemas.microsoft.com/office/drawing/2014/main" id="{00000000-0008-0000-0000-000015000000}"/>
                      </a:ext>
                    </a:extLst>
                  </xdr:cNvPr>
                  <xdr:cNvSpPr txBox="1"/>
                </xdr:nvSpPr>
                <xdr:spPr>
                  <a:xfrm>
                    <a:off x="4600100" y="4325435"/>
                    <a:ext cx="1185528" cy="204456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t"/>
                  <a:lstStyle/>
                  <a:p>
                    <a:r>
                      <a:rPr kumimoji="1" lang="ja-JP" altLang="en-US" sz="1000"/>
                      <a:t>入力必須項目</a:t>
                    </a:r>
                    <a:endParaRPr kumimoji="1" lang="en-US" altLang="ja-JP" sz="1100"/>
                  </a:p>
                  <a:p>
                    <a:endParaRPr kumimoji="1" lang="ja-JP" altLang="en-US" sz="1100"/>
                  </a:p>
                </xdr:txBody>
              </xdr:sp>
            </xdr:grpSp>
            <xdr:pic>
              <xdr:nvPicPr>
                <xdr:cNvPr id="19" name="Picture 9">
                  <a:extLst>
                    <a:ext uri="{FF2B5EF4-FFF2-40B4-BE49-F238E27FC236}">
                      <a16:creationId xmlns:a16="http://schemas.microsoft.com/office/drawing/2014/main" id="{00000000-0008-0000-0000-000013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572000" y="0"/>
                  <a:ext cx="3990976" cy="3371861"/>
                </a:xfrm>
                <a:prstGeom prst="rect">
                  <a:avLst/>
                </a:prstGeom>
                <a:no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sp macro="" textlink="">
            <xdr:nvSpPr>
              <xdr:cNvPr id="12" name="テキスト ボックス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 txBox="1"/>
            </xdr:nvSpPr>
            <xdr:spPr>
              <a:xfrm>
                <a:off x="6521601" y="5938259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ⅵ</a:t>
                </a:r>
                <a:endParaRPr kumimoji="1" lang="ja-JP" altLang="en-US" sz="1100"/>
              </a:p>
            </xdr:txBody>
          </xdr:sp>
          <xdr:sp macro="" textlink="">
            <xdr:nvSpPr>
              <xdr:cNvPr id="13" name="テキスト ボックス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 txBox="1"/>
            </xdr:nvSpPr>
            <xdr:spPr>
              <a:xfrm>
                <a:off x="6054876" y="5830017"/>
                <a:ext cx="219075" cy="17712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ⅴ</a:t>
                </a:r>
                <a:endParaRPr kumimoji="1" lang="ja-JP" altLang="en-US" sz="1100"/>
              </a:p>
            </xdr:txBody>
          </xdr:sp>
          <xdr:sp macro="" textlink="">
            <xdr:nvSpPr>
              <xdr:cNvPr id="14" name="テキスト ボックス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 txBox="1"/>
            </xdr:nvSpPr>
            <xdr:spPr>
              <a:xfrm>
                <a:off x="5892951" y="5229767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ⅳ</a:t>
                </a:r>
                <a:endParaRPr kumimoji="1" lang="ja-JP" altLang="en-US" sz="1100"/>
              </a:p>
            </xdr:txBody>
          </xdr:sp>
          <xdr:sp macro="" textlink="">
            <xdr:nvSpPr>
              <xdr:cNvPr id="15" name="テキスト ボックス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 txBox="1"/>
            </xdr:nvSpPr>
            <xdr:spPr>
              <a:xfrm>
                <a:off x="5892951" y="4924722"/>
                <a:ext cx="219075" cy="17712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ⅲ</a:t>
                </a:r>
                <a:endParaRPr kumimoji="1" lang="ja-JP" altLang="en-US" sz="1100"/>
              </a:p>
            </xdr:txBody>
          </xdr:sp>
          <xdr:sp macro="" textlink="">
            <xdr:nvSpPr>
              <xdr:cNvPr id="16" name="テキスト ボックス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 txBox="1"/>
            </xdr:nvSpPr>
            <xdr:spPr>
              <a:xfrm>
                <a:off x="5435751" y="4688558"/>
                <a:ext cx="228600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ⅱ</a:t>
                </a:r>
                <a:endParaRPr kumimoji="1" lang="ja-JP" altLang="en-US" sz="1100"/>
              </a:p>
            </xdr:txBody>
          </xdr:sp>
          <xdr:sp macro="" textlink="">
            <xdr:nvSpPr>
              <xdr:cNvPr id="17" name="テキスト ボックス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 txBox="1"/>
            </xdr:nvSpPr>
            <xdr:spPr>
              <a:xfrm>
                <a:off x="5769126" y="4196550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ⅰ</a:t>
                </a:r>
                <a:endParaRPr kumimoji="1" lang="ja-JP" altLang="en-US" sz="1100"/>
              </a:p>
            </xdr:txBody>
          </xdr:sp>
        </xdr:grpSp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448301" y="8128000"/>
              <a:ext cx="3914646" cy="3511530"/>
              <a:chOff x="5448301" y="8128000"/>
              <a:chExt cx="3914646" cy="3511530"/>
            </a:xfrm>
          </xdr:grpSpPr>
          <xdr:grpSp>
            <xdr:nvGrpSpPr>
              <xdr:cNvPr id="7" name="グループ化 50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19799" y="11423669"/>
                <a:ext cx="914400" cy="215861"/>
                <a:chOff x="6031877" y="10649529"/>
                <a:chExt cx="916934" cy="225299"/>
              </a:xfrm>
            </xdr:grpSpPr>
            <xdr:sp macro="" textlink="">
              <xdr:nvSpPr>
                <xdr:cNvPr id="9" name="台形 8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 flipV="1">
                  <a:off x="6041428" y="10680251"/>
                  <a:ext cx="811868" cy="194577"/>
                </a:xfrm>
                <a:prstGeom prst="trapezoid">
                  <a:avLst>
                    <a:gd name="adj" fmla="val 49000"/>
                  </a:avLst>
                </a:prstGeom>
                <a:solidFill>
                  <a:schemeClr val="accent5">
                    <a:lumMod val="20000"/>
                    <a:lumOff val="80000"/>
                    <a:alpha val="45000"/>
                  </a:schemeClr>
                </a:solidFill>
                <a:ln w="12700">
                  <a:solidFill>
                    <a:schemeClr val="tx2">
                      <a:lumMod val="20000"/>
                      <a:lumOff val="8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10" name="テキスト ボックス 9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SpPr txBox="1"/>
              </xdr:nvSpPr>
              <xdr:spPr>
                <a:xfrm>
                  <a:off x="6031877" y="10649529"/>
                  <a:ext cx="916934" cy="22529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kumimoji="1" lang="ja-JP" altLang="en-US" sz="1050"/>
                    <a:t>　毎日記入</a:t>
                  </a:r>
                </a:p>
              </xdr:txBody>
            </xdr:sp>
          </xdr:grpSp>
          <xdr:pic>
            <xdr:nvPicPr>
              <xdr:cNvPr id="8" name="図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l="2751" t="23262" r="65162" b="29176"/>
              <a:stretch/>
            </xdr:blipFill>
            <xdr:spPr>
              <a:xfrm>
                <a:off x="5448301" y="8128000"/>
                <a:ext cx="3914646" cy="3263900"/>
              </a:xfrm>
              <a:prstGeom prst="rect">
                <a:avLst/>
              </a:prstGeom>
              <a:ln w="12700">
                <a:solidFill>
                  <a:sysClr val="windowText" lastClr="000000"/>
                </a:solidFill>
              </a:ln>
            </xdr:spPr>
          </xdr:pic>
        </xdr:grpSp>
      </xdr:grpSp>
    </xdr:grpSp>
    <xdr:clientData/>
  </xdr:twoCellAnchor>
  <xdr:twoCellAnchor>
    <xdr:from>
      <xdr:col>0</xdr:col>
      <xdr:colOff>0</xdr:colOff>
      <xdr:row>2</xdr:row>
      <xdr:rowOff>41275</xdr:rowOff>
    </xdr:from>
    <xdr:to>
      <xdr:col>15</xdr:col>
      <xdr:colOff>647700</xdr:colOff>
      <xdr:row>15</xdr:row>
      <xdr:rowOff>34925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460375"/>
          <a:ext cx="10210800" cy="248920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127000</xdr:colOff>
      <xdr:row>1</xdr:row>
      <xdr:rowOff>47625</xdr:rowOff>
    </xdr:from>
    <xdr:to>
      <xdr:col>6</xdr:col>
      <xdr:colOff>596900</xdr:colOff>
      <xdr:row>2</xdr:row>
      <xdr:rowOff>130175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7000" y="257175"/>
          <a:ext cx="3860800" cy="292100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/>
            <a:t>使い方をご説明します！</a:t>
          </a:r>
        </a:p>
      </xdr:txBody>
    </xdr:sp>
    <xdr:clientData/>
  </xdr:twoCellAnchor>
  <xdr:twoCellAnchor>
    <xdr:from>
      <xdr:col>8</xdr:col>
      <xdr:colOff>523875</xdr:colOff>
      <xdr:row>8</xdr:row>
      <xdr:rowOff>0</xdr:rowOff>
    </xdr:from>
    <xdr:to>
      <xdr:col>10</xdr:col>
      <xdr:colOff>69396</xdr:colOff>
      <xdr:row>8</xdr:row>
      <xdr:rowOff>194587</xdr:rowOff>
    </xdr:to>
    <xdr:sp macro="" textlink="">
      <xdr:nvSpPr>
        <xdr:cNvPr id="24" name="台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flipV="1">
          <a:off x="5286375" y="1447800"/>
          <a:ext cx="917121" cy="194587"/>
        </a:xfrm>
        <a:prstGeom prst="trapezoid">
          <a:avLst>
            <a:gd name="adj" fmla="val 49000"/>
          </a:avLst>
        </a:prstGeom>
        <a:solidFill>
          <a:srgbClr val="FF0000">
            <a:alpha val="50000"/>
          </a:srgbClr>
        </a:solidFill>
        <a:ln w="31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678998</xdr:colOff>
      <xdr:row>8</xdr:row>
      <xdr:rowOff>0</xdr:rowOff>
    </xdr:from>
    <xdr:to>
      <xdr:col>12</xdr:col>
      <xdr:colOff>678998</xdr:colOff>
      <xdr:row>8</xdr:row>
      <xdr:rowOff>190505</xdr:rowOff>
    </xdr:to>
    <xdr:sp macro="" textlink="">
      <xdr:nvSpPr>
        <xdr:cNvPr id="25" name="台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flipV="1">
          <a:off x="7498898" y="1447800"/>
          <a:ext cx="685800" cy="190505"/>
        </a:xfrm>
        <a:prstGeom prst="trapezoid">
          <a:avLst>
            <a:gd name="adj" fmla="val 49000"/>
          </a:avLst>
        </a:prstGeom>
        <a:solidFill>
          <a:srgbClr val="00B0F0">
            <a:alpha val="45000"/>
          </a:srgbClr>
        </a:solidFill>
        <a:ln w="12700"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10</xdr:col>
      <xdr:colOff>78923</xdr:colOff>
      <xdr:row>8</xdr:row>
      <xdr:rowOff>0</xdr:rowOff>
    </xdr:from>
    <xdr:to>
      <xdr:col>10</xdr:col>
      <xdr:colOff>612323</xdr:colOff>
      <xdr:row>8</xdr:row>
      <xdr:rowOff>190505</xdr:rowOff>
    </xdr:to>
    <xdr:sp macro="" textlink="">
      <xdr:nvSpPr>
        <xdr:cNvPr id="26" name="台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6213023" y="1447800"/>
          <a:ext cx="533400" cy="190505"/>
        </a:xfrm>
        <a:prstGeom prst="trapezoid">
          <a:avLst>
            <a:gd name="adj" fmla="val 49000"/>
          </a:avLst>
        </a:prstGeom>
        <a:solidFill>
          <a:schemeClr val="tx2">
            <a:lumMod val="60000"/>
            <a:lumOff val="40000"/>
            <a:alpha val="45000"/>
          </a:schemeClr>
        </a:solidFill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69398</xdr:colOff>
      <xdr:row>8</xdr:row>
      <xdr:rowOff>9525</xdr:rowOff>
    </xdr:from>
    <xdr:to>
      <xdr:col>11</xdr:col>
      <xdr:colOff>602798</xdr:colOff>
      <xdr:row>8</xdr:row>
      <xdr:rowOff>200030</xdr:rowOff>
    </xdr:to>
    <xdr:sp macro="" textlink="">
      <xdr:nvSpPr>
        <xdr:cNvPr id="27" name="台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V="1">
          <a:off x="6889298" y="1457325"/>
          <a:ext cx="533400" cy="190505"/>
        </a:xfrm>
        <a:prstGeom prst="trapezoid">
          <a:avLst>
            <a:gd name="adj" fmla="val 49000"/>
          </a:avLst>
        </a:prstGeom>
        <a:solidFill>
          <a:srgbClr val="00B050">
            <a:alpha val="45000"/>
          </a:srgbClr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11429</xdr:rowOff>
    </xdr:from>
    <xdr:ext cx="6524624" cy="115929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26" y="11429"/>
          <a:ext cx="6524624" cy="11592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はじめよう！</a:t>
          </a:r>
          <a:endParaRPr lang="en-US" altLang="ja-JP" sz="32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r>
            <a:rPr lang="ja-JP" altLang="en-US" sz="32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レコーディングダイエット</a:t>
          </a:r>
          <a:endParaRPr lang="en-US" altLang="ja-JP" sz="32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45</xdr:row>
      <xdr:rowOff>161925</xdr:rowOff>
    </xdr:from>
    <xdr:to>
      <xdr:col>14</xdr:col>
      <xdr:colOff>142875</xdr:colOff>
      <xdr:row>51</xdr:row>
      <xdr:rowOff>180975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33350" y="9553575"/>
          <a:ext cx="7210425" cy="1447800"/>
        </a:xfrm>
        <a:prstGeom prst="round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ysClr val="windowText" lastClr="000000"/>
              </a:solidFill>
            </a:rPr>
            <a:t>コメント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eikatsukiroku@kankenpo.or.jp&#12288;" TargetMode="External"/><Relationship Id="rId1" Type="http://schemas.openxmlformats.org/officeDocument/2006/relationships/hyperlink" Target="mailto:seikatsukiroku@kankenpo.or.jp&#1228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/>
  </sheetViews>
  <sheetFormatPr defaultRowHeight="13.5" x14ac:dyDescent="0.15"/>
  <cols>
    <col min="1" max="1" width="4.375" customWidth="1"/>
    <col min="2" max="2" width="4.125" customWidth="1"/>
  </cols>
  <sheetData>
    <row r="1" spans="2:14" ht="16.5" customHeight="1" x14ac:dyDescent="0.15">
      <c r="B1" t="s">
        <v>93</v>
      </c>
    </row>
    <row r="2" spans="2:14" ht="16.5" customHeight="1" x14ac:dyDescent="0.15"/>
    <row r="3" spans="2:14" ht="16.5" customHeight="1" x14ac:dyDescent="0.15"/>
    <row r="4" spans="2:14" ht="16.5" customHeight="1" x14ac:dyDescent="0.15">
      <c r="B4" t="s">
        <v>54</v>
      </c>
    </row>
    <row r="5" spans="2:14" ht="16.5" customHeight="1" x14ac:dyDescent="0.15">
      <c r="B5" t="s">
        <v>55</v>
      </c>
      <c r="C5" t="s">
        <v>56</v>
      </c>
    </row>
    <row r="6" spans="2:14" ht="7.5" customHeight="1" x14ac:dyDescent="0.15"/>
    <row r="7" spans="2:14" ht="16.5" customHeight="1" x14ac:dyDescent="0.15">
      <c r="B7" t="s">
        <v>57</v>
      </c>
      <c r="C7" t="s">
        <v>94</v>
      </c>
      <c r="J7" s="77"/>
      <c r="K7" s="77"/>
      <c r="L7" s="69"/>
      <c r="M7" s="69"/>
      <c r="N7" s="69"/>
    </row>
    <row r="8" spans="2:14" ht="7.5" customHeight="1" x14ac:dyDescent="0.15"/>
    <row r="9" spans="2:14" ht="16.5" customHeight="1" x14ac:dyDescent="0.15">
      <c r="B9" t="s">
        <v>58</v>
      </c>
      <c r="C9" t="s">
        <v>95</v>
      </c>
      <c r="I9" s="77" t="s">
        <v>59</v>
      </c>
      <c r="J9" s="77"/>
      <c r="K9" s="69" t="s">
        <v>60</v>
      </c>
      <c r="L9" s="69" t="s">
        <v>24</v>
      </c>
      <c r="M9" s="69" t="s">
        <v>61</v>
      </c>
    </row>
    <row r="10" spans="2:14" ht="16.5" customHeight="1" x14ac:dyDescent="0.15"/>
    <row r="11" spans="2:14" ht="16.5" customHeight="1" x14ac:dyDescent="0.15">
      <c r="B11" t="s">
        <v>81</v>
      </c>
      <c r="C11" t="s">
        <v>100</v>
      </c>
    </row>
    <row r="12" spans="2:14" ht="16.5" customHeight="1" x14ac:dyDescent="0.15">
      <c r="D12" s="70" t="s">
        <v>62</v>
      </c>
    </row>
    <row r="13" spans="2:14" ht="16.5" customHeight="1" x14ac:dyDescent="0.15">
      <c r="D13" t="s">
        <v>63</v>
      </c>
    </row>
    <row r="14" spans="2:14" ht="16.5" customHeight="1" x14ac:dyDescent="0.15">
      <c r="D14" t="s">
        <v>64</v>
      </c>
    </row>
    <row r="15" spans="2:14" ht="16.5" customHeight="1" x14ac:dyDescent="0.15"/>
    <row r="16" spans="2:14" ht="16.5" customHeight="1" x14ac:dyDescent="0.15"/>
    <row r="17" spans="1:3" ht="16.5" customHeight="1" x14ac:dyDescent="0.15"/>
    <row r="18" spans="1:3" ht="16.5" customHeight="1" x14ac:dyDescent="0.15"/>
    <row r="19" spans="1:3" ht="16.5" customHeight="1" x14ac:dyDescent="0.15"/>
    <row r="20" spans="1:3" ht="16.5" customHeight="1" x14ac:dyDescent="0.15"/>
    <row r="21" spans="1:3" ht="16.5" customHeight="1" x14ac:dyDescent="0.15">
      <c r="A21" s="73" t="s">
        <v>82</v>
      </c>
      <c r="B21" t="s">
        <v>65</v>
      </c>
    </row>
    <row r="22" spans="1:3" ht="16.5" customHeight="1" x14ac:dyDescent="0.15"/>
    <row r="23" spans="1:3" ht="16.5" customHeight="1" x14ac:dyDescent="0.15">
      <c r="B23" s="71" t="s">
        <v>66</v>
      </c>
    </row>
    <row r="24" spans="1:3" ht="16.5" customHeight="1" x14ac:dyDescent="0.15"/>
    <row r="25" spans="1:3" ht="16.5" customHeight="1" x14ac:dyDescent="0.15">
      <c r="B25" s="36" t="s">
        <v>83</v>
      </c>
      <c r="C25" t="s">
        <v>67</v>
      </c>
    </row>
    <row r="26" spans="1:3" ht="16.5" customHeight="1" x14ac:dyDescent="0.15">
      <c r="B26" s="36" t="s">
        <v>84</v>
      </c>
      <c r="C26" s="76" t="s">
        <v>96</v>
      </c>
    </row>
    <row r="27" spans="1:3" ht="16.5" customHeight="1" x14ac:dyDescent="0.15">
      <c r="B27" s="36" t="s">
        <v>85</v>
      </c>
      <c r="C27" t="s">
        <v>97</v>
      </c>
    </row>
    <row r="28" spans="1:3" ht="16.5" customHeight="1" x14ac:dyDescent="0.15">
      <c r="B28" s="36" t="s">
        <v>86</v>
      </c>
      <c r="C28" t="s">
        <v>68</v>
      </c>
    </row>
    <row r="29" spans="1:3" ht="16.5" customHeight="1" x14ac:dyDescent="0.15"/>
    <row r="30" spans="1:3" ht="16.5" customHeight="1" x14ac:dyDescent="0.15">
      <c r="B30" s="71" t="s">
        <v>69</v>
      </c>
    </row>
    <row r="31" spans="1:3" ht="16.5" customHeight="1" x14ac:dyDescent="0.15">
      <c r="B31" s="36" t="s">
        <v>87</v>
      </c>
      <c r="C31" t="s">
        <v>70</v>
      </c>
    </row>
    <row r="32" spans="1:3" ht="16.5" customHeight="1" x14ac:dyDescent="0.15">
      <c r="B32" s="36" t="s">
        <v>88</v>
      </c>
      <c r="C32" t="s">
        <v>98</v>
      </c>
    </row>
    <row r="33" spans="1:8" ht="16.5" customHeight="1" x14ac:dyDescent="0.15"/>
    <row r="34" spans="1:8" ht="16.5" customHeight="1" x14ac:dyDescent="0.15">
      <c r="B34" s="36" t="s">
        <v>71</v>
      </c>
      <c r="C34" t="s">
        <v>72</v>
      </c>
    </row>
    <row r="35" spans="1:8" ht="16.5" customHeight="1" x14ac:dyDescent="0.15">
      <c r="C35" t="s">
        <v>73</v>
      </c>
      <c r="E35" t="s">
        <v>74</v>
      </c>
    </row>
    <row r="36" spans="1:8" ht="16.5" customHeight="1" x14ac:dyDescent="0.15"/>
    <row r="37" spans="1:8" ht="16.5" customHeight="1" x14ac:dyDescent="0.15"/>
    <row r="38" spans="1:8" ht="16.5" customHeight="1" x14ac:dyDescent="0.15">
      <c r="B38" t="s">
        <v>75</v>
      </c>
    </row>
    <row r="39" spans="1:8" ht="16.5" customHeight="1" x14ac:dyDescent="0.15"/>
    <row r="40" spans="1:8" ht="16.5" customHeight="1" x14ac:dyDescent="0.15"/>
    <row r="41" spans="1:8" ht="16.5" customHeight="1" x14ac:dyDescent="0.15">
      <c r="A41" s="73" t="s">
        <v>89</v>
      </c>
      <c r="B41" t="s">
        <v>90</v>
      </c>
    </row>
    <row r="42" spans="1:8" ht="16.5" customHeight="1" x14ac:dyDescent="0.15"/>
    <row r="43" spans="1:8" ht="16.5" customHeight="1" x14ac:dyDescent="0.15">
      <c r="B43" t="s">
        <v>76</v>
      </c>
    </row>
    <row r="44" spans="1:8" ht="16.5" customHeight="1" x14ac:dyDescent="0.15">
      <c r="C44" t="s">
        <v>77</v>
      </c>
    </row>
    <row r="45" spans="1:8" ht="16.5" customHeight="1" x14ac:dyDescent="0.15">
      <c r="C45" t="s">
        <v>78</v>
      </c>
    </row>
    <row r="46" spans="1:8" ht="16.5" customHeight="1" x14ac:dyDescent="0.15">
      <c r="C46" t="s">
        <v>80</v>
      </c>
    </row>
    <row r="47" spans="1:8" ht="16.5" customHeight="1" x14ac:dyDescent="0.15">
      <c r="D47" s="78" t="s">
        <v>99</v>
      </c>
      <c r="E47" s="78"/>
      <c r="F47" s="78"/>
      <c r="G47" s="78"/>
      <c r="H47" s="78"/>
    </row>
    <row r="48" spans="1:8" ht="16.5" customHeight="1" x14ac:dyDescent="0.15">
      <c r="D48" s="78"/>
      <c r="E48" s="78"/>
      <c r="F48" s="78"/>
      <c r="G48" s="78"/>
      <c r="H48" s="78"/>
    </row>
    <row r="49" spans="3:8" ht="16.5" customHeight="1" x14ac:dyDescent="0.15">
      <c r="D49" s="78"/>
      <c r="E49" s="78"/>
      <c r="F49" s="78"/>
      <c r="G49" s="78"/>
      <c r="H49" s="78"/>
    </row>
    <row r="50" spans="3:8" ht="16.5" customHeight="1" x14ac:dyDescent="0.15">
      <c r="D50" s="78"/>
      <c r="E50" s="78"/>
      <c r="F50" s="78"/>
      <c r="G50" s="78"/>
      <c r="H50" s="78"/>
    </row>
    <row r="51" spans="3:8" ht="16.5" customHeight="1" x14ac:dyDescent="0.15">
      <c r="D51" s="78"/>
      <c r="E51" s="78"/>
      <c r="F51" s="78"/>
      <c r="G51" s="78"/>
      <c r="H51" s="78"/>
    </row>
    <row r="52" spans="3:8" ht="16.5" customHeight="1" x14ac:dyDescent="0.15">
      <c r="D52" s="36" t="s">
        <v>71</v>
      </c>
      <c r="E52" t="s">
        <v>79</v>
      </c>
      <c r="F52" s="72"/>
      <c r="G52" s="72"/>
      <c r="H52" s="72"/>
    </row>
    <row r="53" spans="3:8" ht="16.5" customHeight="1" x14ac:dyDescent="0.15">
      <c r="E53" t="s">
        <v>91</v>
      </c>
      <c r="F53" s="72"/>
      <c r="G53" s="72"/>
      <c r="H53" s="72"/>
    </row>
    <row r="54" spans="3:8" ht="16.5" customHeight="1" x14ac:dyDescent="0.15">
      <c r="G54" s="72"/>
      <c r="H54" s="72"/>
    </row>
    <row r="55" spans="3:8" ht="16.5" customHeight="1" x14ac:dyDescent="0.15"/>
    <row r="56" spans="3:8" ht="16.5" customHeight="1" x14ac:dyDescent="0.15"/>
    <row r="57" spans="3:8" ht="16.5" customHeight="1" x14ac:dyDescent="0.15"/>
    <row r="58" spans="3:8" ht="16.5" customHeight="1" x14ac:dyDescent="0.15"/>
    <row r="59" spans="3:8" ht="16.5" customHeight="1" x14ac:dyDescent="0.15">
      <c r="C59" t="s">
        <v>100</v>
      </c>
    </row>
    <row r="60" spans="3:8" ht="16.5" customHeight="1" x14ac:dyDescent="0.15">
      <c r="D60" s="70" t="s">
        <v>62</v>
      </c>
    </row>
    <row r="61" spans="3:8" ht="16.5" customHeight="1" x14ac:dyDescent="0.15">
      <c r="D61" t="s">
        <v>63</v>
      </c>
    </row>
    <row r="62" spans="3:8" ht="16.5" customHeight="1" x14ac:dyDescent="0.15">
      <c r="D62" t="s">
        <v>64</v>
      </c>
    </row>
  </sheetData>
  <mergeCells count="3">
    <mergeCell ref="J7:K7"/>
    <mergeCell ref="I9:J9"/>
    <mergeCell ref="D47:H51"/>
  </mergeCells>
  <phoneticPr fontId="36"/>
  <hyperlinks>
    <hyperlink ref="D12" r:id="rId1" display="seikatsukiroku@kankenpo.or.jp　" xr:uid="{00000000-0004-0000-0000-000000000000}"/>
    <hyperlink ref="D60" r:id="rId2" display="seikatsukiroku@kankenpo.or.jp　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8"/>
  <sheetViews>
    <sheetView workbookViewId="0">
      <selection activeCell="B10" sqref="B10:C10"/>
    </sheetView>
  </sheetViews>
  <sheetFormatPr defaultRowHeight="13.5" x14ac:dyDescent="0.15"/>
  <cols>
    <col min="1" max="3" width="6.25" customWidth="1"/>
    <col min="4" max="4" width="7.5" customWidth="1"/>
    <col min="5" max="7" width="6.25" customWidth="1"/>
    <col min="8" max="8" width="7.5" customWidth="1"/>
    <col min="9" max="9" width="6.25" customWidth="1"/>
  </cols>
  <sheetData>
    <row r="1" spans="1:12" x14ac:dyDescent="0.15">
      <c r="A1" s="86" t="s">
        <v>49</v>
      </c>
      <c r="B1" s="87"/>
      <c r="C1" s="87"/>
      <c r="D1" s="88"/>
    </row>
    <row r="2" spans="1:12" ht="14.25" thickBot="1" x14ac:dyDescent="0.2">
      <c r="A2" s="89"/>
      <c r="B2" s="90"/>
      <c r="C2" s="90"/>
      <c r="D2" s="91"/>
    </row>
    <row r="9" spans="1:12" ht="15" customHeight="1" x14ac:dyDescent="0.15">
      <c r="B9" s="92" t="s">
        <v>50</v>
      </c>
      <c r="C9" s="93"/>
      <c r="D9" s="92" t="s">
        <v>51</v>
      </c>
      <c r="E9" s="93"/>
      <c r="F9" s="92" t="s">
        <v>52</v>
      </c>
      <c r="G9" s="94"/>
      <c r="H9" s="94"/>
      <c r="I9" s="94"/>
      <c r="J9" s="94"/>
      <c r="K9" s="93"/>
    </row>
    <row r="10" spans="1:12" ht="27" customHeight="1" x14ac:dyDescent="0.15">
      <c r="B10" s="95"/>
      <c r="C10" s="97"/>
      <c r="D10" s="95"/>
      <c r="E10" s="97"/>
      <c r="F10" s="95"/>
      <c r="G10" s="96"/>
      <c r="H10" s="96"/>
      <c r="I10" s="96"/>
      <c r="J10" s="96"/>
      <c r="K10" s="68" t="s">
        <v>53</v>
      </c>
    </row>
    <row r="11" spans="1:12" x14ac:dyDescent="0.15">
      <c r="D11" s="75" t="s">
        <v>92</v>
      </c>
    </row>
    <row r="12" spans="1:12" ht="24" x14ac:dyDescent="0.15">
      <c r="A12" s="81" t="s">
        <v>29</v>
      </c>
      <c r="B12" s="81"/>
      <c r="C12" t="s">
        <v>21</v>
      </c>
      <c r="D12" s="74"/>
      <c r="E12" t="s">
        <v>12</v>
      </c>
      <c r="F12" s="38"/>
      <c r="G12" t="s">
        <v>13</v>
      </c>
      <c r="H12" s="38"/>
      <c r="I12" t="s">
        <v>14</v>
      </c>
    </row>
    <row r="13" spans="1:12" x14ac:dyDescent="0.15">
      <c r="A13" s="16"/>
      <c r="B13" s="16"/>
    </row>
    <row r="14" spans="1:12" ht="21" x14ac:dyDescent="0.15">
      <c r="C14" t="s">
        <v>19</v>
      </c>
      <c r="D14" s="37"/>
      <c r="E14" t="s">
        <v>22</v>
      </c>
      <c r="F14" s="81" t="s">
        <v>33</v>
      </c>
      <c r="G14" s="81"/>
      <c r="H14" s="37"/>
      <c r="I14" t="s">
        <v>34</v>
      </c>
    </row>
    <row r="15" spans="1:12" x14ac:dyDescent="0.15">
      <c r="D15" s="36"/>
    </row>
    <row r="16" spans="1:12" ht="21" x14ac:dyDescent="0.15">
      <c r="C16" t="s">
        <v>20</v>
      </c>
      <c r="D16" s="35"/>
      <c r="E16" t="s">
        <v>23</v>
      </c>
      <c r="F16" s="82" t="s">
        <v>35</v>
      </c>
      <c r="G16" s="83"/>
      <c r="H16" s="83"/>
      <c r="I16" s="83"/>
      <c r="J16" s="83"/>
      <c r="K16" s="83"/>
      <c r="L16" s="83"/>
    </row>
    <row r="17" spans="1:12" ht="21" x14ac:dyDescent="0.15">
      <c r="D17" s="39"/>
      <c r="F17" s="83"/>
      <c r="G17" s="83"/>
      <c r="H17" s="83"/>
      <c r="I17" s="83"/>
      <c r="J17" s="83"/>
      <c r="K17" s="83"/>
      <c r="L17" s="83"/>
    </row>
    <row r="18" spans="1:12" ht="14.25" thickBot="1" x14ac:dyDescent="0.2"/>
    <row r="19" spans="1:12" x14ac:dyDescent="0.15">
      <c r="A19" s="3" t="s">
        <v>30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15">
      <c r="A20" s="60"/>
      <c r="B20" s="19"/>
      <c r="C20" s="19"/>
      <c r="D20" s="19" t="s">
        <v>31</v>
      </c>
      <c r="E20" s="19"/>
      <c r="F20" s="19"/>
      <c r="G20" s="19"/>
      <c r="H20" s="19"/>
      <c r="I20" s="19"/>
      <c r="J20" s="19"/>
      <c r="K20" s="19"/>
      <c r="L20" s="61"/>
    </row>
    <row r="21" spans="1:12" ht="6.75" customHeight="1" x14ac:dyDescent="0.15">
      <c r="A21" s="62"/>
      <c r="B21" s="1"/>
      <c r="C21" s="1"/>
      <c r="D21" s="1"/>
      <c r="E21" s="1"/>
      <c r="F21" s="1"/>
      <c r="G21" s="1"/>
      <c r="H21" s="1"/>
      <c r="I21" s="1"/>
      <c r="J21" s="1"/>
      <c r="K21" s="1"/>
      <c r="L21" s="63"/>
    </row>
    <row r="22" spans="1:12" ht="22.5" customHeight="1" x14ac:dyDescent="0.15">
      <c r="A22" s="6" t="s">
        <v>0</v>
      </c>
      <c r="B22" s="14" t="s">
        <v>15</v>
      </c>
      <c r="C22" s="20"/>
      <c r="D22" s="14" t="s">
        <v>16</v>
      </c>
      <c r="E22" s="84"/>
      <c r="F22" s="84"/>
      <c r="G22" s="84"/>
      <c r="H22" s="84"/>
      <c r="I22" s="84"/>
      <c r="J22" s="84"/>
      <c r="K22" s="84"/>
      <c r="L22" s="85"/>
    </row>
    <row r="23" spans="1:12" ht="6" customHeight="1" x14ac:dyDescent="0.15">
      <c r="A23" s="6"/>
      <c r="B23" s="14"/>
      <c r="C23" s="21"/>
      <c r="D23" s="14"/>
      <c r="E23" s="14"/>
      <c r="F23" s="14"/>
      <c r="L23" s="64"/>
    </row>
    <row r="24" spans="1:12" ht="22.5" customHeight="1" x14ac:dyDescent="0.15">
      <c r="A24" s="6" t="s">
        <v>1</v>
      </c>
      <c r="B24" s="14" t="s">
        <v>15</v>
      </c>
      <c r="C24" s="20"/>
      <c r="D24" s="14" t="s">
        <v>16</v>
      </c>
      <c r="E24" s="84"/>
      <c r="F24" s="84"/>
      <c r="G24" s="84"/>
      <c r="H24" s="84"/>
      <c r="I24" s="84"/>
      <c r="J24" s="84"/>
      <c r="K24" s="84"/>
      <c r="L24" s="85"/>
    </row>
    <row r="25" spans="1:12" ht="6" customHeight="1" x14ac:dyDescent="0.15">
      <c r="A25" s="6"/>
      <c r="B25" s="14"/>
      <c r="C25" s="21"/>
      <c r="D25" s="14"/>
      <c r="E25" s="14"/>
      <c r="F25" s="14"/>
      <c r="L25" s="64"/>
    </row>
    <row r="26" spans="1:12" ht="22.5" customHeight="1" x14ac:dyDescent="0.15">
      <c r="A26" s="6" t="s">
        <v>2</v>
      </c>
      <c r="B26" s="14" t="s">
        <v>15</v>
      </c>
      <c r="C26" s="20"/>
      <c r="D26" s="14" t="s">
        <v>16</v>
      </c>
      <c r="E26" s="84"/>
      <c r="F26" s="84"/>
      <c r="G26" s="84"/>
      <c r="H26" s="84"/>
      <c r="I26" s="84"/>
      <c r="J26" s="84"/>
      <c r="K26" s="84"/>
      <c r="L26" s="85"/>
    </row>
    <row r="27" spans="1:12" ht="6" customHeight="1" x14ac:dyDescent="0.15">
      <c r="A27" s="6"/>
      <c r="B27" s="14"/>
      <c r="C27" s="21"/>
      <c r="D27" s="14"/>
      <c r="E27" s="14"/>
      <c r="F27" s="14"/>
      <c r="L27" s="64"/>
    </row>
    <row r="28" spans="1:12" ht="22.5" customHeight="1" thickBot="1" x14ac:dyDescent="0.2">
      <c r="A28" s="7" t="s">
        <v>3</v>
      </c>
      <c r="B28" s="15" t="s">
        <v>15</v>
      </c>
      <c r="C28" s="22"/>
      <c r="D28" s="15" t="s">
        <v>16</v>
      </c>
      <c r="E28" s="79"/>
      <c r="F28" s="79"/>
      <c r="G28" s="79"/>
      <c r="H28" s="79"/>
      <c r="I28" s="79"/>
      <c r="J28" s="79"/>
      <c r="K28" s="79"/>
      <c r="L28" s="80"/>
    </row>
  </sheetData>
  <mergeCells count="14">
    <mergeCell ref="A1:D2"/>
    <mergeCell ref="D9:E9"/>
    <mergeCell ref="F9:K9"/>
    <mergeCell ref="F10:J10"/>
    <mergeCell ref="B9:C9"/>
    <mergeCell ref="B10:C10"/>
    <mergeCell ref="D10:E10"/>
    <mergeCell ref="E28:L28"/>
    <mergeCell ref="F14:G14"/>
    <mergeCell ref="F16:L17"/>
    <mergeCell ref="A12:B12"/>
    <mergeCell ref="E22:L22"/>
    <mergeCell ref="E24:L24"/>
    <mergeCell ref="E26:L26"/>
  </mergeCells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45"/>
  <sheetViews>
    <sheetView workbookViewId="0">
      <selection activeCell="B15" sqref="B15:C15"/>
    </sheetView>
  </sheetViews>
  <sheetFormatPr defaultColWidth="8.75" defaultRowHeight="18.75" customHeight="1" x14ac:dyDescent="0.15"/>
  <cols>
    <col min="1" max="1" width="1.875" style="1" customWidth="1"/>
    <col min="2" max="2" width="4.625" style="1" customWidth="1"/>
    <col min="3" max="3" width="5" style="1" customWidth="1"/>
    <col min="4" max="4" width="6.75" style="1" bestFit="1" customWidth="1"/>
    <col min="5" max="10" width="7.5" style="1" customWidth="1"/>
    <col min="11" max="11" width="8.75" style="1" customWidth="1"/>
    <col min="12" max="15" width="7.5" style="1" customWidth="1"/>
    <col min="16" max="16" width="8.75" style="1" customWidth="1"/>
    <col min="17" max="17" width="3.5" style="26" customWidth="1"/>
    <col min="18" max="18" width="2.5" style="26" bestFit="1" customWidth="1"/>
    <col min="19" max="20" width="7.5" style="27" bestFit="1" customWidth="1"/>
    <col min="21" max="21" width="9" style="27" bestFit="1" customWidth="1"/>
    <col min="22" max="22" width="3.75" style="27" bestFit="1" customWidth="1"/>
    <col min="23" max="16384" width="8.75" style="1"/>
  </cols>
  <sheetData>
    <row r="1" spans="2:38" ht="3.75" customHeight="1" thickBot="1" x14ac:dyDescent="0.2"/>
    <row r="2" spans="2:38" ht="15" customHeight="1" x14ac:dyDescent="0.15">
      <c r="B2" s="86" t="s">
        <v>49</v>
      </c>
      <c r="C2" s="87"/>
      <c r="D2" s="87"/>
      <c r="E2" s="88"/>
      <c r="G2" s="1" t="s">
        <v>36</v>
      </c>
      <c r="H2" s="115">
        <f>入力必須項目!H14</f>
        <v>0</v>
      </c>
      <c r="J2" s="67" t="s">
        <v>50</v>
      </c>
      <c r="K2" s="67" t="s">
        <v>51</v>
      </c>
      <c r="L2" s="117" t="s">
        <v>52</v>
      </c>
      <c r="M2" s="117"/>
      <c r="N2" s="117"/>
      <c r="O2" s="117"/>
    </row>
    <row r="3" spans="2:38" ht="15" customHeight="1" thickBot="1" x14ac:dyDescent="0.2">
      <c r="B3" s="89"/>
      <c r="C3" s="90"/>
      <c r="D3" s="90"/>
      <c r="E3" s="91"/>
      <c r="H3" s="115"/>
      <c r="I3" s="1" t="s">
        <v>34</v>
      </c>
      <c r="J3" s="57">
        <f>入力必須項目!B10</f>
        <v>0</v>
      </c>
      <c r="K3" s="57">
        <f>入力必須項目!D10</f>
        <v>0</v>
      </c>
      <c r="L3" s="116">
        <f>入力必須項目!F10</f>
        <v>0</v>
      </c>
      <c r="M3" s="116"/>
      <c r="N3" s="116"/>
      <c r="O3" s="66" t="s">
        <v>53</v>
      </c>
      <c r="AJ3" s="2"/>
      <c r="AL3" s="2"/>
    </row>
    <row r="4" spans="2:38" ht="4.5" customHeight="1" thickBot="1" x14ac:dyDescent="0.2">
      <c r="AJ4" s="2"/>
      <c r="AL4" s="2"/>
    </row>
    <row r="5" spans="2:38" ht="18.75" customHeight="1" x14ac:dyDescent="0.15">
      <c r="B5" s="3" t="s">
        <v>17</v>
      </c>
      <c r="C5" s="4"/>
      <c r="D5" s="4"/>
      <c r="E5" s="4"/>
      <c r="F5" s="3"/>
      <c r="G5" s="4"/>
      <c r="H5" s="4"/>
      <c r="I5" s="4"/>
      <c r="J5" s="4"/>
      <c r="K5" s="4"/>
      <c r="L5" s="4"/>
      <c r="M5" s="4"/>
      <c r="N5" s="4"/>
      <c r="O5" s="5"/>
      <c r="Q5" s="28"/>
      <c r="R5" s="28"/>
      <c r="W5" s="2"/>
    </row>
    <row r="6" spans="2:38" ht="18.75" customHeight="1" x14ac:dyDescent="0.15">
      <c r="B6" s="6" t="s">
        <v>0</v>
      </c>
      <c r="C6" s="14" t="s">
        <v>15</v>
      </c>
      <c r="D6" s="24" t="str">
        <f>IF(入力必須項目!C22&lt;1,"",入力必須項目!C22)</f>
        <v/>
      </c>
      <c r="E6" s="14" t="s">
        <v>16</v>
      </c>
      <c r="F6" s="118" t="str">
        <f>IF(入力必須項目!E22&lt;1,"",入力必須項目!E22)</f>
        <v/>
      </c>
      <c r="G6" s="118"/>
      <c r="H6" s="118"/>
      <c r="I6" s="118"/>
      <c r="J6" s="118"/>
      <c r="K6" s="118"/>
      <c r="L6" s="118"/>
      <c r="M6" s="118"/>
      <c r="N6" s="118"/>
      <c r="O6" s="119"/>
      <c r="P6" s="23"/>
      <c r="Q6" s="29"/>
      <c r="R6" s="30"/>
      <c r="W6" s="2"/>
    </row>
    <row r="7" spans="2:38" ht="3.75" customHeight="1" x14ac:dyDescent="0.15">
      <c r="B7" s="6"/>
      <c r="C7" s="14"/>
      <c r="D7" s="24" t="str">
        <f>IF(入力必須項目!C23&lt;1,"",入力必須項目!C23)</f>
        <v/>
      </c>
      <c r="E7" s="14"/>
      <c r="F7" s="118" t="str">
        <f>IF(入力必須項目!E23&lt;1,"",入力必須項目!E23)</f>
        <v/>
      </c>
      <c r="G7" s="118"/>
      <c r="H7" s="118"/>
      <c r="I7" s="118"/>
      <c r="J7" s="118"/>
      <c r="K7" s="118"/>
      <c r="L7" s="118"/>
      <c r="M7" s="118"/>
      <c r="N7" s="118"/>
      <c r="O7" s="119"/>
      <c r="P7" s="23"/>
      <c r="Q7" s="29"/>
      <c r="R7" s="30"/>
      <c r="W7" s="2"/>
    </row>
    <row r="8" spans="2:38" ht="18.75" customHeight="1" x14ac:dyDescent="0.15">
      <c r="B8" s="6" t="s">
        <v>1</v>
      </c>
      <c r="C8" s="14" t="s">
        <v>15</v>
      </c>
      <c r="D8" s="24" t="str">
        <f>IF(入力必須項目!C24&lt;1,"",入力必須項目!C24)</f>
        <v/>
      </c>
      <c r="E8" s="14" t="s">
        <v>16</v>
      </c>
      <c r="F8" s="118" t="str">
        <f>IF(入力必須項目!E24&lt;1,"",入力必須項目!E24)</f>
        <v/>
      </c>
      <c r="G8" s="118"/>
      <c r="H8" s="118"/>
      <c r="I8" s="118"/>
      <c r="J8" s="118"/>
      <c r="K8" s="118"/>
      <c r="L8" s="118"/>
      <c r="M8" s="118"/>
      <c r="N8" s="118"/>
      <c r="O8" s="119"/>
      <c r="P8" s="23"/>
      <c r="Q8" s="29"/>
      <c r="W8" s="2"/>
      <c r="Y8" s="2"/>
    </row>
    <row r="9" spans="2:38" ht="3.75" customHeight="1" x14ac:dyDescent="0.15">
      <c r="B9" s="6"/>
      <c r="C9" s="14"/>
      <c r="D9" s="24" t="str">
        <f>IF(入力必須項目!C25&lt;1,"",入力必須項目!C25)</f>
        <v/>
      </c>
      <c r="E9" s="14"/>
      <c r="F9" s="118" t="str">
        <f>IF(入力必須項目!E25&lt;1,"",入力必須項目!E25)</f>
        <v/>
      </c>
      <c r="G9" s="118"/>
      <c r="H9" s="118"/>
      <c r="I9" s="118"/>
      <c r="J9" s="118"/>
      <c r="K9" s="118"/>
      <c r="L9" s="118"/>
      <c r="M9" s="118"/>
      <c r="N9" s="118"/>
      <c r="O9" s="119"/>
      <c r="P9" s="23"/>
      <c r="Q9" s="29"/>
      <c r="W9" s="2"/>
      <c r="Y9" s="2"/>
    </row>
    <row r="10" spans="2:38" ht="18.75" customHeight="1" x14ac:dyDescent="0.15">
      <c r="B10" s="6" t="s">
        <v>2</v>
      </c>
      <c r="C10" s="14" t="s">
        <v>15</v>
      </c>
      <c r="D10" s="24" t="str">
        <f>IF(入力必須項目!C26&lt;1,"",入力必須項目!C26)</f>
        <v/>
      </c>
      <c r="E10" s="14" t="s">
        <v>16</v>
      </c>
      <c r="F10" s="118" t="str">
        <f>IF(入力必須項目!E26&lt;1,"",入力必須項目!E26)</f>
        <v/>
      </c>
      <c r="G10" s="118"/>
      <c r="H10" s="118"/>
      <c r="I10" s="118"/>
      <c r="J10" s="118"/>
      <c r="K10" s="118"/>
      <c r="L10" s="118"/>
      <c r="M10" s="118"/>
      <c r="N10" s="118"/>
      <c r="O10" s="119"/>
      <c r="P10" s="23"/>
      <c r="Q10" s="29"/>
      <c r="R10" s="31"/>
      <c r="W10" s="2"/>
    </row>
    <row r="11" spans="2:38" ht="3.75" customHeight="1" x14ac:dyDescent="0.15">
      <c r="B11" s="6"/>
      <c r="C11" s="14"/>
      <c r="D11" s="24" t="str">
        <f>IF(入力必須項目!C27&lt;1,"",入力必須項目!C27)</f>
        <v/>
      </c>
      <c r="E11" s="14"/>
      <c r="F11" s="118" t="str">
        <f>IF(入力必須項目!E27&lt;1,"",入力必須項目!E27)</f>
        <v/>
      </c>
      <c r="G11" s="118"/>
      <c r="H11" s="118"/>
      <c r="I11" s="118"/>
      <c r="J11" s="118"/>
      <c r="K11" s="118"/>
      <c r="L11" s="118"/>
      <c r="M11" s="118"/>
      <c r="N11" s="118"/>
      <c r="O11" s="119"/>
      <c r="P11" s="23"/>
      <c r="Q11" s="29"/>
      <c r="R11" s="31"/>
      <c r="W11" s="2"/>
    </row>
    <row r="12" spans="2:38" ht="18.75" customHeight="1" x14ac:dyDescent="0.15">
      <c r="B12" s="6" t="s">
        <v>3</v>
      </c>
      <c r="C12" s="14" t="s">
        <v>15</v>
      </c>
      <c r="D12" s="24" t="str">
        <f>IF(入力必須項目!C28&lt;1,"",入力必須項目!C28)</f>
        <v/>
      </c>
      <c r="E12" s="14" t="s">
        <v>16</v>
      </c>
      <c r="F12" s="118" t="str">
        <f>IF(入力必須項目!E28&lt;1,"",入力必須項目!E28)</f>
        <v/>
      </c>
      <c r="G12" s="118"/>
      <c r="H12" s="118"/>
      <c r="I12" s="118"/>
      <c r="J12" s="118"/>
      <c r="K12" s="118"/>
      <c r="L12" s="118"/>
      <c r="M12" s="118"/>
      <c r="N12" s="118"/>
      <c r="O12" s="119"/>
      <c r="P12" s="23"/>
      <c r="Q12" s="29"/>
      <c r="R12" s="30"/>
      <c r="W12" s="2"/>
    </row>
    <row r="13" spans="2:38" ht="3.75" customHeight="1" thickBot="1" x14ac:dyDescent="0.2">
      <c r="B13" s="7"/>
      <c r="C13" s="15"/>
      <c r="D13" s="25"/>
      <c r="E13" s="15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23"/>
      <c r="Q13" s="29"/>
      <c r="R13" s="30"/>
      <c r="W13" s="2"/>
    </row>
    <row r="14" spans="2:38" ht="11.25" customHeight="1" x14ac:dyDescent="0.15">
      <c r="D14" s="2"/>
      <c r="AK14" s="2"/>
    </row>
    <row r="15" spans="2:38" ht="18.75" customHeight="1" x14ac:dyDescent="0.15">
      <c r="B15" s="98">
        <f>計算シート!B1</f>
        <v>0</v>
      </c>
      <c r="C15" s="98"/>
      <c r="D15" s="1" t="s">
        <v>12</v>
      </c>
      <c r="G15" s="1" t="s">
        <v>4</v>
      </c>
      <c r="P15" s="26"/>
      <c r="R15" s="27"/>
      <c r="V15" s="1"/>
      <c r="AJ15" s="2"/>
    </row>
    <row r="16" spans="2:38" ht="18.75" customHeight="1" x14ac:dyDescent="0.15">
      <c r="B16" s="113">
        <f>計算シート!D1</f>
        <v>0</v>
      </c>
      <c r="C16" s="111" t="s">
        <v>48</v>
      </c>
      <c r="D16" s="9" t="s">
        <v>10</v>
      </c>
      <c r="E16" s="108" t="s">
        <v>9</v>
      </c>
      <c r="F16" s="109"/>
      <c r="G16" s="108" t="s">
        <v>5</v>
      </c>
      <c r="H16" s="110"/>
      <c r="I16" s="110"/>
      <c r="J16" s="109"/>
      <c r="K16" s="8" t="s">
        <v>24</v>
      </c>
      <c r="L16" s="17" t="s">
        <v>26</v>
      </c>
      <c r="M16" s="102" t="s">
        <v>6</v>
      </c>
      <c r="N16" s="103"/>
      <c r="O16" s="104"/>
      <c r="P16" s="26"/>
      <c r="R16" s="27"/>
      <c r="V16" s="1"/>
      <c r="AI16" s="2"/>
    </row>
    <row r="17" spans="2:35" ht="18.75" customHeight="1" x14ac:dyDescent="0.15">
      <c r="B17" s="114"/>
      <c r="C17" s="112"/>
      <c r="D17" s="10" t="s">
        <v>11</v>
      </c>
      <c r="E17" s="11" t="s">
        <v>7</v>
      </c>
      <c r="F17" s="11" t="s">
        <v>8</v>
      </c>
      <c r="G17" s="11" t="s">
        <v>0</v>
      </c>
      <c r="H17" s="11" t="s">
        <v>1</v>
      </c>
      <c r="I17" s="11" t="s">
        <v>2</v>
      </c>
      <c r="J17" s="11" t="s">
        <v>3</v>
      </c>
      <c r="K17" s="13" t="s">
        <v>25</v>
      </c>
      <c r="L17" s="13" t="s">
        <v>27</v>
      </c>
      <c r="M17" s="105"/>
      <c r="N17" s="106"/>
      <c r="O17" s="107"/>
      <c r="P17" s="26"/>
      <c r="R17" s="27"/>
      <c r="V17" s="1"/>
      <c r="AI17" s="2"/>
    </row>
    <row r="18" spans="2:35" ht="18.75" customHeight="1" x14ac:dyDescent="0.15">
      <c r="B18" s="58">
        <f>計算シート!A8</f>
        <v>0</v>
      </c>
      <c r="C18" s="59" t="e">
        <f>計算シート!D8</f>
        <v>#VALUE!</v>
      </c>
      <c r="D18" s="18"/>
      <c r="E18" s="12"/>
      <c r="F18" s="12"/>
      <c r="G18" s="12"/>
      <c r="H18" s="12"/>
      <c r="I18" s="12"/>
      <c r="J18" s="12"/>
      <c r="K18" s="12"/>
      <c r="L18" s="18"/>
      <c r="M18" s="99"/>
      <c r="N18" s="100"/>
      <c r="O18" s="101"/>
      <c r="P18" s="26"/>
      <c r="R18" s="32"/>
      <c r="S18" s="32"/>
      <c r="V18" s="1"/>
      <c r="AI18" s="2"/>
    </row>
    <row r="19" spans="2:35" ht="18.75" customHeight="1" x14ac:dyDescent="0.15">
      <c r="B19" s="58">
        <f>計算シート!A9</f>
        <v>1</v>
      </c>
      <c r="C19" s="59" t="e">
        <f>計算シート!D9</f>
        <v>#VALUE!</v>
      </c>
      <c r="D19" s="18"/>
      <c r="E19" s="12"/>
      <c r="F19" s="12"/>
      <c r="G19" s="12"/>
      <c r="H19" s="12"/>
      <c r="I19" s="12"/>
      <c r="J19" s="12"/>
      <c r="K19" s="12"/>
      <c r="L19" s="18"/>
      <c r="M19" s="99"/>
      <c r="N19" s="100"/>
      <c r="O19" s="101"/>
      <c r="P19" s="26"/>
      <c r="R19" s="32"/>
      <c r="S19" s="32"/>
      <c r="V19" s="1"/>
      <c r="AI19" s="2"/>
    </row>
    <row r="20" spans="2:35" ht="18.75" customHeight="1" x14ac:dyDescent="0.15">
      <c r="B20" s="58">
        <f>計算シート!A10</f>
        <v>2</v>
      </c>
      <c r="C20" s="59" t="e">
        <f>計算シート!D10</f>
        <v>#VALUE!</v>
      </c>
      <c r="D20" s="18"/>
      <c r="E20" s="12"/>
      <c r="F20" s="12"/>
      <c r="G20" s="12"/>
      <c r="H20" s="12"/>
      <c r="I20" s="12"/>
      <c r="J20" s="12"/>
      <c r="K20" s="12"/>
      <c r="L20" s="18"/>
      <c r="M20" s="99"/>
      <c r="N20" s="100"/>
      <c r="O20" s="101"/>
      <c r="P20" s="26"/>
      <c r="R20" s="32"/>
      <c r="S20" s="32"/>
      <c r="V20" s="1"/>
      <c r="AI20" s="2"/>
    </row>
    <row r="21" spans="2:35" ht="18.75" customHeight="1" x14ac:dyDescent="0.15">
      <c r="B21" s="58">
        <f>計算シート!A11</f>
        <v>3</v>
      </c>
      <c r="C21" s="59" t="e">
        <f>計算シート!D11</f>
        <v>#VALUE!</v>
      </c>
      <c r="D21" s="18"/>
      <c r="E21" s="12"/>
      <c r="F21" s="12"/>
      <c r="G21" s="12"/>
      <c r="H21" s="12"/>
      <c r="I21" s="12"/>
      <c r="J21" s="12"/>
      <c r="K21" s="12"/>
      <c r="L21" s="18"/>
      <c r="M21" s="99"/>
      <c r="N21" s="100"/>
      <c r="O21" s="101"/>
      <c r="P21" s="26"/>
      <c r="R21" s="32"/>
      <c r="S21" s="32"/>
      <c r="V21" s="1"/>
      <c r="AI21" s="2"/>
    </row>
    <row r="22" spans="2:35" ht="18.75" customHeight="1" x14ac:dyDescent="0.15">
      <c r="B22" s="58">
        <f>計算シート!A12</f>
        <v>4</v>
      </c>
      <c r="C22" s="59" t="e">
        <f>計算シート!D12</f>
        <v>#VALUE!</v>
      </c>
      <c r="D22" s="18"/>
      <c r="E22" s="12"/>
      <c r="F22" s="12"/>
      <c r="G22" s="12"/>
      <c r="H22" s="12"/>
      <c r="I22" s="12"/>
      <c r="J22" s="12"/>
      <c r="K22" s="12"/>
      <c r="L22" s="18"/>
      <c r="M22" s="99"/>
      <c r="N22" s="100"/>
      <c r="O22" s="101"/>
      <c r="P22" s="26"/>
      <c r="R22" s="32"/>
      <c r="S22" s="32"/>
      <c r="V22" s="1"/>
      <c r="AI22" s="2"/>
    </row>
    <row r="23" spans="2:35" ht="18.75" customHeight="1" x14ac:dyDescent="0.15">
      <c r="B23" s="58">
        <f>計算シート!A13</f>
        <v>5</v>
      </c>
      <c r="C23" s="59" t="e">
        <f>計算シート!D13</f>
        <v>#VALUE!</v>
      </c>
      <c r="D23" s="18"/>
      <c r="E23" s="12"/>
      <c r="F23" s="12"/>
      <c r="G23" s="12"/>
      <c r="H23" s="12"/>
      <c r="I23" s="12"/>
      <c r="J23" s="12"/>
      <c r="K23" s="12"/>
      <c r="L23" s="18"/>
      <c r="M23" s="99"/>
      <c r="N23" s="100"/>
      <c r="O23" s="101"/>
      <c r="P23" s="26"/>
      <c r="R23" s="32"/>
      <c r="S23" s="32"/>
      <c r="V23" s="1"/>
      <c r="AI23" s="2"/>
    </row>
    <row r="24" spans="2:35" ht="18.75" customHeight="1" x14ac:dyDescent="0.15">
      <c r="B24" s="58">
        <f>計算シート!A14</f>
        <v>6</v>
      </c>
      <c r="C24" s="59" t="e">
        <f>計算シート!D14</f>
        <v>#VALUE!</v>
      </c>
      <c r="D24" s="18"/>
      <c r="E24" s="12"/>
      <c r="F24" s="12"/>
      <c r="G24" s="12"/>
      <c r="H24" s="12"/>
      <c r="I24" s="12"/>
      <c r="J24" s="12"/>
      <c r="K24" s="12"/>
      <c r="L24" s="65"/>
      <c r="M24" s="99"/>
      <c r="N24" s="100"/>
      <c r="O24" s="101"/>
      <c r="P24" s="26"/>
      <c r="R24" s="32"/>
      <c r="S24" s="32"/>
      <c r="V24" s="1"/>
      <c r="AI24" s="2"/>
    </row>
    <row r="25" spans="2:35" ht="18.75" customHeight="1" x14ac:dyDescent="0.15">
      <c r="B25" s="58">
        <f>計算シート!A15</f>
        <v>7</v>
      </c>
      <c r="C25" s="59" t="e">
        <f>計算シート!D15</f>
        <v>#VALUE!</v>
      </c>
      <c r="D25" s="18"/>
      <c r="E25" s="12"/>
      <c r="F25" s="12"/>
      <c r="G25" s="12"/>
      <c r="H25" s="12"/>
      <c r="I25" s="12"/>
      <c r="J25" s="12"/>
      <c r="K25" s="12"/>
      <c r="L25" s="18"/>
      <c r="M25" s="99"/>
      <c r="N25" s="100"/>
      <c r="O25" s="101"/>
      <c r="P25" s="26"/>
      <c r="R25" s="32"/>
      <c r="S25" s="32"/>
      <c r="V25" s="1"/>
      <c r="AI25" s="2"/>
    </row>
    <row r="26" spans="2:35" ht="18.75" customHeight="1" x14ac:dyDescent="0.15">
      <c r="B26" s="58">
        <f>計算シート!A16</f>
        <v>8</v>
      </c>
      <c r="C26" s="59" t="e">
        <f>計算シート!D16</f>
        <v>#VALUE!</v>
      </c>
      <c r="D26" s="18"/>
      <c r="E26" s="12"/>
      <c r="F26" s="12"/>
      <c r="G26" s="12"/>
      <c r="H26" s="12"/>
      <c r="I26" s="12"/>
      <c r="J26" s="12"/>
      <c r="K26" s="12"/>
      <c r="L26" s="18"/>
      <c r="M26" s="99"/>
      <c r="N26" s="100"/>
      <c r="O26" s="101"/>
      <c r="P26" s="26"/>
      <c r="R26" s="32"/>
      <c r="S26" s="32"/>
      <c r="V26" s="1"/>
      <c r="AI26" s="2"/>
    </row>
    <row r="27" spans="2:35" ht="18.75" customHeight="1" x14ac:dyDescent="0.15">
      <c r="B27" s="58">
        <f>計算シート!A17</f>
        <v>9</v>
      </c>
      <c r="C27" s="59" t="e">
        <f>計算シート!D17</f>
        <v>#VALUE!</v>
      </c>
      <c r="D27" s="18"/>
      <c r="E27" s="12"/>
      <c r="F27" s="12"/>
      <c r="G27" s="12"/>
      <c r="H27" s="12"/>
      <c r="I27" s="12"/>
      <c r="J27" s="12"/>
      <c r="K27" s="12"/>
      <c r="L27" s="18"/>
      <c r="M27" s="99"/>
      <c r="N27" s="100"/>
      <c r="O27" s="101"/>
      <c r="P27" s="26"/>
      <c r="R27" s="32"/>
      <c r="S27" s="32"/>
      <c r="V27" s="1"/>
      <c r="AI27" s="2"/>
    </row>
    <row r="28" spans="2:35" ht="18.75" customHeight="1" x14ac:dyDescent="0.15">
      <c r="B28" s="58">
        <f>計算シート!A18</f>
        <v>10</v>
      </c>
      <c r="C28" s="59" t="e">
        <f>計算シート!D18</f>
        <v>#VALUE!</v>
      </c>
      <c r="D28" s="18"/>
      <c r="E28" s="12"/>
      <c r="F28" s="12"/>
      <c r="G28" s="12"/>
      <c r="H28" s="12"/>
      <c r="I28" s="12"/>
      <c r="J28" s="12"/>
      <c r="K28" s="12"/>
      <c r="L28" s="18"/>
      <c r="M28" s="99"/>
      <c r="N28" s="100"/>
      <c r="O28" s="101"/>
      <c r="P28" s="26"/>
      <c r="R28" s="32"/>
      <c r="S28" s="32"/>
      <c r="V28" s="1"/>
      <c r="AI28" s="2"/>
    </row>
    <row r="29" spans="2:35" ht="18.75" customHeight="1" x14ac:dyDescent="0.15">
      <c r="B29" s="58">
        <f>計算シート!A19</f>
        <v>11</v>
      </c>
      <c r="C29" s="59" t="e">
        <f>計算シート!D19</f>
        <v>#VALUE!</v>
      </c>
      <c r="D29" s="18"/>
      <c r="E29" s="12"/>
      <c r="F29" s="12"/>
      <c r="G29" s="12"/>
      <c r="H29" s="12"/>
      <c r="I29" s="12"/>
      <c r="J29" s="12"/>
      <c r="K29" s="12"/>
      <c r="L29" s="18"/>
      <c r="M29" s="99"/>
      <c r="N29" s="100"/>
      <c r="O29" s="101"/>
      <c r="P29" s="26"/>
      <c r="R29" s="32"/>
      <c r="S29" s="32"/>
      <c r="V29" s="1"/>
      <c r="AI29" s="2"/>
    </row>
    <row r="30" spans="2:35" ht="18.75" customHeight="1" x14ac:dyDescent="0.15">
      <c r="B30" s="58">
        <f>計算シート!A20</f>
        <v>12</v>
      </c>
      <c r="C30" s="59" t="e">
        <f>計算シート!D20</f>
        <v>#VALUE!</v>
      </c>
      <c r="D30" s="18"/>
      <c r="E30" s="12"/>
      <c r="F30" s="12"/>
      <c r="G30" s="12"/>
      <c r="H30" s="12"/>
      <c r="I30" s="12"/>
      <c r="J30" s="12"/>
      <c r="K30" s="12"/>
      <c r="L30" s="18"/>
      <c r="M30" s="99"/>
      <c r="N30" s="100"/>
      <c r="O30" s="101"/>
      <c r="P30" s="26"/>
      <c r="R30" s="32"/>
      <c r="S30" s="32"/>
      <c r="V30" s="1"/>
      <c r="AI30" s="2"/>
    </row>
    <row r="31" spans="2:35" ht="18.75" customHeight="1" x14ac:dyDescent="0.15">
      <c r="B31" s="58">
        <f>計算シート!A21</f>
        <v>13</v>
      </c>
      <c r="C31" s="59" t="e">
        <f>計算シート!D21</f>
        <v>#VALUE!</v>
      </c>
      <c r="D31" s="18"/>
      <c r="E31" s="12"/>
      <c r="F31" s="12"/>
      <c r="G31" s="12"/>
      <c r="H31" s="12"/>
      <c r="I31" s="12"/>
      <c r="J31" s="12"/>
      <c r="K31" s="12"/>
      <c r="L31" s="65"/>
      <c r="M31" s="99"/>
      <c r="N31" s="100"/>
      <c r="O31" s="101"/>
      <c r="P31" s="26"/>
      <c r="R31" s="32"/>
      <c r="S31" s="32"/>
      <c r="V31" s="1"/>
      <c r="AI31" s="2"/>
    </row>
    <row r="32" spans="2:35" ht="18.75" customHeight="1" x14ac:dyDescent="0.15">
      <c r="B32" s="58">
        <f>計算シート!A22</f>
        <v>14</v>
      </c>
      <c r="C32" s="59" t="e">
        <f>計算シート!D22</f>
        <v>#VALUE!</v>
      </c>
      <c r="D32" s="18"/>
      <c r="E32" s="12"/>
      <c r="F32" s="12"/>
      <c r="G32" s="12"/>
      <c r="H32" s="12"/>
      <c r="I32" s="12"/>
      <c r="J32" s="12"/>
      <c r="K32" s="12"/>
      <c r="L32" s="18"/>
      <c r="M32" s="99"/>
      <c r="N32" s="100"/>
      <c r="O32" s="101"/>
      <c r="P32" s="26"/>
      <c r="R32" s="27"/>
      <c r="V32" s="1"/>
    </row>
    <row r="33" spans="2:22" ht="18.75" customHeight="1" x14ac:dyDescent="0.15">
      <c r="B33" s="58">
        <f>計算シート!A23</f>
        <v>15</v>
      </c>
      <c r="C33" s="59" t="e">
        <f>計算シート!D23</f>
        <v>#VALUE!</v>
      </c>
      <c r="D33" s="18"/>
      <c r="E33" s="12"/>
      <c r="F33" s="12"/>
      <c r="G33" s="12"/>
      <c r="H33" s="12"/>
      <c r="I33" s="12"/>
      <c r="J33" s="12"/>
      <c r="K33" s="12"/>
      <c r="L33" s="18"/>
      <c r="M33" s="99"/>
      <c r="N33" s="100"/>
      <c r="O33" s="101"/>
      <c r="P33" s="26"/>
      <c r="R33" s="27"/>
      <c r="V33" s="1"/>
    </row>
    <row r="34" spans="2:22" ht="18.75" customHeight="1" x14ac:dyDescent="0.15">
      <c r="B34" s="58">
        <f>計算シート!A24</f>
        <v>16</v>
      </c>
      <c r="C34" s="59" t="e">
        <f>計算シート!D24</f>
        <v>#VALUE!</v>
      </c>
      <c r="D34" s="18"/>
      <c r="E34" s="12"/>
      <c r="F34" s="12"/>
      <c r="G34" s="12"/>
      <c r="H34" s="12"/>
      <c r="I34" s="12"/>
      <c r="J34" s="12"/>
      <c r="K34" s="12"/>
      <c r="L34" s="18"/>
      <c r="M34" s="99"/>
      <c r="N34" s="100"/>
      <c r="O34" s="101"/>
      <c r="P34" s="26"/>
      <c r="R34" s="27"/>
      <c r="V34" s="1"/>
    </row>
    <row r="35" spans="2:22" ht="18.75" customHeight="1" x14ac:dyDescent="0.15">
      <c r="B35" s="58">
        <f>計算シート!A25</f>
        <v>17</v>
      </c>
      <c r="C35" s="59" t="e">
        <f>計算シート!D25</f>
        <v>#VALUE!</v>
      </c>
      <c r="D35" s="18"/>
      <c r="E35" s="12"/>
      <c r="F35" s="12"/>
      <c r="G35" s="12"/>
      <c r="H35" s="12"/>
      <c r="I35" s="12"/>
      <c r="J35" s="12"/>
      <c r="K35" s="12"/>
      <c r="L35" s="18"/>
      <c r="M35" s="99"/>
      <c r="N35" s="100"/>
      <c r="O35" s="101"/>
      <c r="P35" s="26"/>
      <c r="R35" s="27"/>
      <c r="V35" s="1"/>
    </row>
    <row r="36" spans="2:22" ht="18.75" customHeight="1" x14ac:dyDescent="0.15">
      <c r="B36" s="58">
        <f>計算シート!A26</f>
        <v>18</v>
      </c>
      <c r="C36" s="59" t="e">
        <f>計算シート!D26</f>
        <v>#VALUE!</v>
      </c>
      <c r="D36" s="18"/>
      <c r="E36" s="12"/>
      <c r="F36" s="12"/>
      <c r="G36" s="12"/>
      <c r="H36" s="12"/>
      <c r="I36" s="12"/>
      <c r="J36" s="12"/>
      <c r="K36" s="12"/>
      <c r="L36" s="18"/>
      <c r="M36" s="99"/>
      <c r="N36" s="100"/>
      <c r="O36" s="101"/>
      <c r="P36" s="26"/>
      <c r="R36" s="27"/>
      <c r="V36" s="1"/>
    </row>
    <row r="37" spans="2:22" ht="18.75" customHeight="1" x14ac:dyDescent="0.15">
      <c r="B37" s="58">
        <f>計算シート!A27</f>
        <v>19</v>
      </c>
      <c r="C37" s="59" t="e">
        <f>計算シート!D27</f>
        <v>#VALUE!</v>
      </c>
      <c r="D37" s="18"/>
      <c r="E37" s="12"/>
      <c r="F37" s="12"/>
      <c r="G37" s="12"/>
      <c r="H37" s="12"/>
      <c r="I37" s="12"/>
      <c r="J37" s="12"/>
      <c r="K37" s="12"/>
      <c r="L37" s="18"/>
      <c r="M37" s="99"/>
      <c r="N37" s="100"/>
      <c r="O37" s="101"/>
      <c r="P37" s="26"/>
      <c r="R37" s="27"/>
      <c r="V37" s="1"/>
    </row>
    <row r="38" spans="2:22" ht="18.75" customHeight="1" x14ac:dyDescent="0.15">
      <c r="B38" s="58">
        <f>計算シート!A28</f>
        <v>20</v>
      </c>
      <c r="C38" s="59" t="e">
        <f>計算シート!D28</f>
        <v>#VALUE!</v>
      </c>
      <c r="D38" s="18"/>
      <c r="E38" s="12"/>
      <c r="F38" s="12"/>
      <c r="G38" s="12"/>
      <c r="H38" s="12"/>
      <c r="I38" s="12"/>
      <c r="J38" s="12"/>
      <c r="K38" s="12"/>
      <c r="L38" s="65"/>
      <c r="M38" s="99"/>
      <c r="N38" s="100"/>
      <c r="O38" s="101"/>
      <c r="P38" s="26"/>
      <c r="R38" s="27"/>
      <c r="V38" s="1"/>
    </row>
    <row r="39" spans="2:22" ht="18.75" customHeight="1" x14ac:dyDescent="0.15">
      <c r="B39" s="58">
        <f>計算シート!A29</f>
        <v>21</v>
      </c>
      <c r="C39" s="59" t="e">
        <f>計算シート!D29</f>
        <v>#VALUE!</v>
      </c>
      <c r="D39" s="18"/>
      <c r="E39" s="12"/>
      <c r="F39" s="12"/>
      <c r="G39" s="12"/>
      <c r="H39" s="12"/>
      <c r="I39" s="12"/>
      <c r="J39" s="12"/>
      <c r="K39" s="12"/>
      <c r="L39" s="18"/>
      <c r="M39" s="99"/>
      <c r="N39" s="100"/>
      <c r="O39" s="101"/>
      <c r="P39" s="26"/>
      <c r="R39" s="27"/>
      <c r="V39" s="1"/>
    </row>
    <row r="40" spans="2:22" ht="18.75" customHeight="1" x14ac:dyDescent="0.15">
      <c r="B40" s="58">
        <f>計算シート!A30</f>
        <v>22</v>
      </c>
      <c r="C40" s="59" t="e">
        <f>計算シート!D30</f>
        <v>#VALUE!</v>
      </c>
      <c r="D40" s="18"/>
      <c r="E40" s="12"/>
      <c r="F40" s="12"/>
      <c r="G40" s="12"/>
      <c r="H40" s="12"/>
      <c r="I40" s="12"/>
      <c r="J40" s="12"/>
      <c r="K40" s="12"/>
      <c r="L40" s="18"/>
      <c r="M40" s="99"/>
      <c r="N40" s="100"/>
      <c r="O40" s="101"/>
      <c r="P40" s="26"/>
      <c r="R40" s="27"/>
      <c r="V40" s="1"/>
    </row>
    <row r="41" spans="2:22" ht="18.75" customHeight="1" x14ac:dyDescent="0.15">
      <c r="B41" s="58">
        <f>計算シート!A31</f>
        <v>23</v>
      </c>
      <c r="C41" s="59" t="e">
        <f>計算シート!D31</f>
        <v>#VALUE!</v>
      </c>
      <c r="D41" s="18"/>
      <c r="E41" s="12"/>
      <c r="F41" s="12"/>
      <c r="G41" s="12"/>
      <c r="H41" s="12"/>
      <c r="I41" s="12"/>
      <c r="J41" s="12"/>
      <c r="K41" s="12"/>
      <c r="L41" s="18"/>
      <c r="M41" s="99"/>
      <c r="N41" s="100"/>
      <c r="O41" s="101"/>
      <c r="P41" s="26"/>
      <c r="R41" s="27"/>
      <c r="V41" s="1"/>
    </row>
    <row r="42" spans="2:22" ht="18.75" customHeight="1" x14ac:dyDescent="0.15">
      <c r="B42" s="58">
        <f>計算シート!A32</f>
        <v>24</v>
      </c>
      <c r="C42" s="59" t="e">
        <f>計算シート!D32</f>
        <v>#VALUE!</v>
      </c>
      <c r="D42" s="18"/>
      <c r="E42" s="12"/>
      <c r="F42" s="12"/>
      <c r="G42" s="12"/>
      <c r="H42" s="12"/>
      <c r="I42" s="12"/>
      <c r="J42" s="12"/>
      <c r="K42" s="12"/>
      <c r="L42" s="18"/>
      <c r="M42" s="99"/>
      <c r="N42" s="100"/>
      <c r="O42" s="101"/>
    </row>
    <row r="43" spans="2:22" ht="18.75" customHeight="1" x14ac:dyDescent="0.15">
      <c r="B43" s="58">
        <f>計算シート!A33</f>
        <v>25</v>
      </c>
      <c r="C43" s="59" t="e">
        <f>計算シート!D33</f>
        <v>#VALUE!</v>
      </c>
      <c r="D43" s="18"/>
      <c r="E43" s="12"/>
      <c r="F43" s="12"/>
      <c r="G43" s="12"/>
      <c r="H43" s="12"/>
      <c r="I43" s="12"/>
      <c r="J43" s="12"/>
      <c r="K43" s="12"/>
      <c r="L43" s="18"/>
      <c r="M43" s="99"/>
      <c r="N43" s="100"/>
      <c r="O43" s="101"/>
    </row>
    <row r="44" spans="2:22" ht="18.75" customHeight="1" x14ac:dyDescent="0.15">
      <c r="B44" s="58">
        <f>計算シート!A34</f>
        <v>26</v>
      </c>
      <c r="C44" s="59" t="e">
        <f>計算シート!D34</f>
        <v>#VALUE!</v>
      </c>
      <c r="D44" s="18"/>
      <c r="E44" s="12"/>
      <c r="F44" s="12"/>
      <c r="G44" s="12"/>
      <c r="H44" s="12"/>
      <c r="I44" s="12"/>
      <c r="J44" s="12"/>
      <c r="K44" s="12"/>
      <c r="L44" s="18"/>
      <c r="M44" s="99"/>
      <c r="N44" s="100"/>
      <c r="O44" s="101"/>
    </row>
    <row r="45" spans="2:22" ht="18.75" customHeight="1" x14ac:dyDescent="0.15">
      <c r="B45" s="58">
        <f>計算シート!A35</f>
        <v>27</v>
      </c>
      <c r="C45" s="59" t="e">
        <f>計算シート!D35</f>
        <v>#VALUE!</v>
      </c>
      <c r="D45" s="18"/>
      <c r="E45" s="12"/>
      <c r="F45" s="12"/>
      <c r="G45" s="12"/>
      <c r="H45" s="12"/>
      <c r="I45" s="12"/>
      <c r="J45" s="12"/>
      <c r="K45" s="12"/>
      <c r="L45" s="65"/>
      <c r="M45" s="99"/>
      <c r="N45" s="100"/>
      <c r="O45" s="101"/>
    </row>
  </sheetData>
  <mergeCells count="45">
    <mergeCell ref="M23:O23"/>
    <mergeCell ref="M28:O28"/>
    <mergeCell ref="M29:O29"/>
    <mergeCell ref="M30:O30"/>
    <mergeCell ref="M31:O31"/>
    <mergeCell ref="M24:O24"/>
    <mergeCell ref="M25:O25"/>
    <mergeCell ref="M26:O26"/>
    <mergeCell ref="M18:O18"/>
    <mergeCell ref="M19:O19"/>
    <mergeCell ref="M20:O20"/>
    <mergeCell ref="M21:O21"/>
    <mergeCell ref="M22:O22"/>
    <mergeCell ref="B2:E3"/>
    <mergeCell ref="M16:O17"/>
    <mergeCell ref="E16:F16"/>
    <mergeCell ref="G16:J16"/>
    <mergeCell ref="C16:C17"/>
    <mergeCell ref="B16:B17"/>
    <mergeCell ref="H2:H3"/>
    <mergeCell ref="L3:N3"/>
    <mergeCell ref="L2:O2"/>
    <mergeCell ref="F6:O6"/>
    <mergeCell ref="F7:O7"/>
    <mergeCell ref="F11:O11"/>
    <mergeCell ref="F9:O9"/>
    <mergeCell ref="F8:O8"/>
    <mergeCell ref="F10:O10"/>
    <mergeCell ref="F12:O12"/>
    <mergeCell ref="B15:C15"/>
    <mergeCell ref="M43:O43"/>
    <mergeCell ref="M44:O44"/>
    <mergeCell ref="M45:O45"/>
    <mergeCell ref="M37:O37"/>
    <mergeCell ref="M38:O38"/>
    <mergeCell ref="M39:O39"/>
    <mergeCell ref="M40:O40"/>
    <mergeCell ref="M41:O41"/>
    <mergeCell ref="M32:O32"/>
    <mergeCell ref="M33:O33"/>
    <mergeCell ref="M34:O34"/>
    <mergeCell ref="M35:O35"/>
    <mergeCell ref="M36:O36"/>
    <mergeCell ref="M42:O42"/>
    <mergeCell ref="M27:O27"/>
  </mergeCells>
  <phoneticPr fontId="4"/>
  <pageMargins left="0.19685039370078741" right="0.19685039370078741" top="0.43307086614173229" bottom="0.23622047244094491" header="0.31496062992125984" footer="0.19685039370078741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"/>
  <sheetViews>
    <sheetView workbookViewId="0">
      <selection activeCell="B9" sqref="B9"/>
    </sheetView>
  </sheetViews>
  <sheetFormatPr defaultRowHeight="14.25" x14ac:dyDescent="0.15"/>
  <cols>
    <col min="1" max="1" width="7" style="41" bestFit="1" customWidth="1"/>
    <col min="2" max="2" width="9.5" style="40" bestFit="1" customWidth="1"/>
    <col min="3" max="4" width="7.375" style="40" customWidth="1"/>
    <col min="5" max="6" width="7.5" style="40" bestFit="1" customWidth="1"/>
    <col min="7" max="7" width="9" style="40" bestFit="1"/>
    <col min="8" max="8" width="6.5" style="40" bestFit="1" customWidth="1"/>
    <col min="9" max="9" width="3.125" style="41" bestFit="1" customWidth="1"/>
    <col min="10" max="16384" width="9" style="41"/>
  </cols>
  <sheetData>
    <row r="1" spans="1:9" s="47" customFormat="1" ht="18.75" x14ac:dyDescent="0.15">
      <c r="A1" s="41" t="s">
        <v>21</v>
      </c>
      <c r="B1" s="45">
        <f>入力必須項目!D12</f>
        <v>0</v>
      </c>
      <c r="C1" s="41" t="s">
        <v>12</v>
      </c>
      <c r="D1" s="45">
        <f>入力必須項目!F12</f>
        <v>0</v>
      </c>
      <c r="E1" s="41" t="s">
        <v>13</v>
      </c>
      <c r="F1" s="45">
        <f>入力必須項目!H12</f>
        <v>0</v>
      </c>
      <c r="G1" s="41" t="s">
        <v>14</v>
      </c>
      <c r="H1" s="46" t="s">
        <v>47</v>
      </c>
    </row>
    <row r="2" spans="1:9" s="44" customFormat="1" ht="18.75" x14ac:dyDescent="0.15">
      <c r="A2" s="41" t="s">
        <v>19</v>
      </c>
      <c r="B2" s="48">
        <f>入力必須項目!D14</f>
        <v>0</v>
      </c>
      <c r="C2" s="41" t="s">
        <v>22</v>
      </c>
      <c r="D2" s="43" t="s">
        <v>33</v>
      </c>
      <c r="E2" s="49"/>
      <c r="F2" s="48">
        <f>入力必須項目!H14</f>
        <v>0</v>
      </c>
      <c r="G2" s="41" t="s">
        <v>42</v>
      </c>
      <c r="H2" s="54" t="s">
        <v>43</v>
      </c>
      <c r="I2" s="44">
        <f>入力必須項目!C22</f>
        <v>0</v>
      </c>
    </row>
    <row r="3" spans="1:9" s="44" customFormat="1" ht="18.75" x14ac:dyDescent="0.15">
      <c r="A3" s="41" t="s">
        <v>20</v>
      </c>
      <c r="B3" s="50">
        <f>入力必須項目!D16</f>
        <v>0</v>
      </c>
      <c r="C3" s="41" t="s">
        <v>23</v>
      </c>
      <c r="D3" s="49"/>
      <c r="E3" s="49"/>
      <c r="F3" s="51"/>
      <c r="H3" s="54" t="s">
        <v>44</v>
      </c>
      <c r="I3" s="44">
        <f>入力必須項目!C24</f>
        <v>0</v>
      </c>
    </row>
    <row r="4" spans="1:9" ht="18.75" x14ac:dyDescent="0.15">
      <c r="H4" s="54" t="s">
        <v>45</v>
      </c>
      <c r="I4" s="44">
        <f>入力必須項目!C26</f>
        <v>0</v>
      </c>
    </row>
    <row r="5" spans="1:9" ht="18.75" x14ac:dyDescent="0.15">
      <c r="H5" s="54" t="s">
        <v>46</v>
      </c>
      <c r="I5" s="53">
        <f>入力必須項目!C28</f>
        <v>0</v>
      </c>
    </row>
    <row r="6" spans="1:9" x14ac:dyDescent="0.15">
      <c r="A6" s="41" t="s">
        <v>41</v>
      </c>
      <c r="B6" s="40" t="s">
        <v>38</v>
      </c>
      <c r="E6" s="40" t="s">
        <v>18</v>
      </c>
      <c r="F6" s="40" t="s">
        <v>28</v>
      </c>
      <c r="G6" s="40" t="s">
        <v>32</v>
      </c>
    </row>
    <row r="7" spans="1:9" x14ac:dyDescent="0.15">
      <c r="B7" s="40" t="s">
        <v>39</v>
      </c>
      <c r="C7" s="40" t="s">
        <v>40</v>
      </c>
      <c r="D7" s="40" t="s">
        <v>37</v>
      </c>
    </row>
    <row r="8" spans="1:9" x14ac:dyDescent="0.15">
      <c r="A8" s="41">
        <f>F1</f>
        <v>0</v>
      </c>
      <c r="B8" s="40" t="e">
        <f>WEEKDAY(VALUE(B1&amp;"/"&amp;D1&amp;"/"&amp;F1))</f>
        <v>#VALUE!</v>
      </c>
      <c r="C8" s="40" t="e">
        <f>IF(B8&gt;28,B8-28,IF(B8&gt;21,B8-21,IF(B8&gt;14,B8-14,IF(B8&gt;7,B8-7,B8))))</f>
        <v>#VALUE!</v>
      </c>
      <c r="D8" s="52" t="e">
        <f>IF(A8="","",IF(C8=1,"日",IF(C8=2,"月",IF(C8=3,"火",IF(C8=4,"水",IF(C8=5,"木",IF(C8=6,"金",IF(C8=7,"土",""))))))))</f>
        <v>#VALUE!</v>
      </c>
      <c r="E8" s="42" t="e">
        <f>IF(毎日記入!D18&lt;1,NA(),毎日記入!D18-$B$2)</f>
        <v>#N/A</v>
      </c>
      <c r="F8" s="42" t="e">
        <f>IF(毎日記入!L18&lt;1,NA(),毎日記入!L18-$B$3)</f>
        <v>#N/A</v>
      </c>
      <c r="G8" s="40" t="s">
        <v>43</v>
      </c>
      <c r="H8" s="55" t="e">
        <f>(SUM(毎日記入!G18:G45))/I2/4</f>
        <v>#DIV/0!</v>
      </c>
    </row>
    <row r="9" spans="1:9" x14ac:dyDescent="0.15">
      <c r="A9" s="56">
        <f>IF(A8="","",DAY(DATE(1988+$B$1,$D$1,$F$1+1)))</f>
        <v>1</v>
      </c>
      <c r="B9" s="40" t="e">
        <f>B8+1</f>
        <v>#VALUE!</v>
      </c>
      <c r="C9" s="40" t="e">
        <f>IF(B9&gt;28,B9-28,IF(B9&gt;21,B9-21,IF(B9&gt;14,B9-14,IF(B9&gt;7,B9-7,B9))))</f>
        <v>#VALUE!</v>
      </c>
      <c r="D9" s="52" t="e">
        <f t="shared" ref="D9:D35" si="0">IF(A9="","",IF(C9=1,"日",IF(C9=2,"月",IF(C9=3,"火",IF(C9=4,"水",IF(C9=5,"木",IF(C9=6,"金",IF(C9=7,"土",""))))))))</f>
        <v>#VALUE!</v>
      </c>
      <c r="E9" s="42" t="e">
        <f>IF(毎日記入!D19&lt;1,NA(),毎日記入!D19-$B$2)</f>
        <v>#N/A</v>
      </c>
      <c r="F9" s="42" t="e">
        <f>IF(毎日記入!L19&lt;1,NA(),毎日記入!L19-$B$3)</f>
        <v>#N/A</v>
      </c>
      <c r="G9" s="40" t="s">
        <v>44</v>
      </c>
      <c r="H9" s="55" t="e">
        <f>(SUM(毎日記入!H18:H45))/I3/4</f>
        <v>#DIV/0!</v>
      </c>
    </row>
    <row r="10" spans="1:9" x14ac:dyDescent="0.15">
      <c r="A10" s="56">
        <f>IF(A9="","",DAY(DATE(1988+$B$1,$D$1,$F$1+2)))</f>
        <v>2</v>
      </c>
      <c r="B10" s="40" t="e">
        <f t="shared" ref="B10:B35" si="1">B9+1</f>
        <v>#VALUE!</v>
      </c>
      <c r="C10" s="40" t="e">
        <f t="shared" ref="C10:C35" si="2">IF(B10&gt;28,B10-28,IF(B10&gt;21,B10-21,IF(B10&gt;14,B10-14,IF(B10&gt;7,B10-7,B10))))</f>
        <v>#VALUE!</v>
      </c>
      <c r="D10" s="52" t="e">
        <f t="shared" si="0"/>
        <v>#VALUE!</v>
      </c>
      <c r="E10" s="42" t="e">
        <f>IF(毎日記入!D20&lt;1,NA(),毎日記入!D20-$B$2)</f>
        <v>#N/A</v>
      </c>
      <c r="F10" s="42" t="e">
        <f>IF(毎日記入!L20&lt;1,NA(),毎日記入!L20-$B$3)</f>
        <v>#N/A</v>
      </c>
      <c r="G10" s="40" t="s">
        <v>45</v>
      </c>
      <c r="H10" s="55" t="e">
        <f>(SUM(毎日記入!I18:I45))/I4/4</f>
        <v>#DIV/0!</v>
      </c>
    </row>
    <row r="11" spans="1:9" x14ac:dyDescent="0.15">
      <c r="A11" s="56">
        <f>IF(A10="","",DAY(DATE(1988+$B$1,$D$1,$F$1+3)))</f>
        <v>3</v>
      </c>
      <c r="B11" s="40" t="e">
        <f t="shared" si="1"/>
        <v>#VALUE!</v>
      </c>
      <c r="C11" s="40" t="e">
        <f t="shared" si="2"/>
        <v>#VALUE!</v>
      </c>
      <c r="D11" s="52" t="e">
        <f t="shared" si="0"/>
        <v>#VALUE!</v>
      </c>
      <c r="E11" s="42" t="e">
        <f>IF(毎日記入!D21&lt;1,NA(),毎日記入!D21-$B$2)</f>
        <v>#N/A</v>
      </c>
      <c r="F11" s="42" t="e">
        <f>IF(毎日記入!L21&lt;1,NA(),毎日記入!L21-$B$3)</f>
        <v>#N/A</v>
      </c>
      <c r="G11" s="40" t="s">
        <v>46</v>
      </c>
      <c r="H11" s="55" t="e">
        <f>(SUM(毎日記入!J18:J45))/I5/4</f>
        <v>#DIV/0!</v>
      </c>
    </row>
    <row r="12" spans="1:9" x14ac:dyDescent="0.15">
      <c r="A12" s="56">
        <f>IF(A11="","",DAY(DATE(1988+$B$1,$D$1,$F$1+4)))</f>
        <v>4</v>
      </c>
      <c r="B12" s="40" t="e">
        <f t="shared" si="1"/>
        <v>#VALUE!</v>
      </c>
      <c r="C12" s="40" t="e">
        <f t="shared" si="2"/>
        <v>#VALUE!</v>
      </c>
      <c r="D12" s="52" t="e">
        <f t="shared" si="0"/>
        <v>#VALUE!</v>
      </c>
      <c r="E12" s="42" t="e">
        <f>IF(毎日記入!D22&lt;1,NA(),毎日記入!D22-$B$2)</f>
        <v>#N/A</v>
      </c>
      <c r="F12" s="42" t="e">
        <f>IF(毎日記入!L22&lt;1,NA(),毎日記入!L22-$B$3)</f>
        <v>#N/A</v>
      </c>
    </row>
    <row r="13" spans="1:9" x14ac:dyDescent="0.15">
      <c r="A13" s="56">
        <f>IF(A12="","",DAY(DATE(1988+$B$1,$D$1,$F$1+5)))</f>
        <v>5</v>
      </c>
      <c r="B13" s="40" t="e">
        <f t="shared" si="1"/>
        <v>#VALUE!</v>
      </c>
      <c r="C13" s="40" t="e">
        <f t="shared" si="2"/>
        <v>#VALUE!</v>
      </c>
      <c r="D13" s="52" t="e">
        <f t="shared" si="0"/>
        <v>#VALUE!</v>
      </c>
      <c r="E13" s="42" t="e">
        <f>IF(毎日記入!D23&lt;1,NA(),毎日記入!D23-$B$2)</f>
        <v>#N/A</v>
      </c>
      <c r="F13" s="42" t="e">
        <f>IF(毎日記入!L23&lt;1,NA(),毎日記入!L23-$B$3)</f>
        <v>#N/A</v>
      </c>
      <c r="H13" s="41"/>
    </row>
    <row r="14" spans="1:9" x14ac:dyDescent="0.15">
      <c r="A14" s="56">
        <f>IF(A13="","",DAY(DATE(1988+$B$1,$D$1,$F$1+6)))</f>
        <v>6</v>
      </c>
      <c r="B14" s="40" t="e">
        <f t="shared" si="1"/>
        <v>#VALUE!</v>
      </c>
      <c r="C14" s="40" t="e">
        <f t="shared" si="2"/>
        <v>#VALUE!</v>
      </c>
      <c r="D14" s="52" t="e">
        <f t="shared" si="0"/>
        <v>#VALUE!</v>
      </c>
      <c r="E14" s="42" t="e">
        <f>IF(毎日記入!D24&lt;1,NA(),毎日記入!D24-$B$2)</f>
        <v>#N/A</v>
      </c>
      <c r="F14" s="42" t="e">
        <f>IF(毎日記入!L24&lt;1,NA(),毎日記入!L24-$B$3)</f>
        <v>#N/A</v>
      </c>
      <c r="H14" s="41"/>
    </row>
    <row r="15" spans="1:9" x14ac:dyDescent="0.15">
      <c r="A15" s="56">
        <f>IF(A14="","",DAY(DATE(1988+$B$1,$D$1,$F$1+7)))</f>
        <v>7</v>
      </c>
      <c r="B15" s="40" t="e">
        <f t="shared" si="1"/>
        <v>#VALUE!</v>
      </c>
      <c r="C15" s="40" t="e">
        <f t="shared" si="2"/>
        <v>#VALUE!</v>
      </c>
      <c r="D15" s="52" t="e">
        <f t="shared" si="0"/>
        <v>#VALUE!</v>
      </c>
      <c r="E15" s="42" t="e">
        <f>IF(毎日記入!D25&lt;1,NA(),毎日記入!D25-$B$2)</f>
        <v>#N/A</v>
      </c>
      <c r="F15" s="42" t="e">
        <f>IF(毎日記入!L25&lt;1,NA(),毎日記入!L25-$B$3)</f>
        <v>#N/A</v>
      </c>
      <c r="H15" s="41"/>
    </row>
    <row r="16" spans="1:9" x14ac:dyDescent="0.15">
      <c r="A16" s="56">
        <f>IF(A15="","",DAY(DATE(1988+$B$1,$D$1,$F$1+8)))</f>
        <v>8</v>
      </c>
      <c r="B16" s="40" t="e">
        <f t="shared" si="1"/>
        <v>#VALUE!</v>
      </c>
      <c r="C16" s="40" t="e">
        <f t="shared" si="2"/>
        <v>#VALUE!</v>
      </c>
      <c r="D16" s="52" t="e">
        <f t="shared" si="0"/>
        <v>#VALUE!</v>
      </c>
      <c r="E16" s="42" t="e">
        <f>IF(毎日記入!D26&lt;1,NA(),毎日記入!D26-$B$2)</f>
        <v>#N/A</v>
      </c>
      <c r="F16" s="42" t="e">
        <f>IF(毎日記入!L26&lt;1,NA(),毎日記入!L26-$B$3)</f>
        <v>#N/A</v>
      </c>
      <c r="H16" s="41"/>
    </row>
    <row r="17" spans="1:6" x14ac:dyDescent="0.15">
      <c r="A17" s="56">
        <f>IF(A16="","",DAY(DATE(1988+$B$1,$D$1,$F$1+9)))</f>
        <v>9</v>
      </c>
      <c r="B17" s="40" t="e">
        <f t="shared" si="1"/>
        <v>#VALUE!</v>
      </c>
      <c r="C17" s="40" t="e">
        <f t="shared" si="2"/>
        <v>#VALUE!</v>
      </c>
      <c r="D17" s="52" t="e">
        <f t="shared" si="0"/>
        <v>#VALUE!</v>
      </c>
      <c r="E17" s="42" t="e">
        <f>IF(毎日記入!D27&lt;1,NA(),毎日記入!D27-$B$2)</f>
        <v>#N/A</v>
      </c>
      <c r="F17" s="42" t="e">
        <f>IF(毎日記入!L27&lt;1,NA(),毎日記入!L27-$B$3)</f>
        <v>#N/A</v>
      </c>
    </row>
    <row r="18" spans="1:6" x14ac:dyDescent="0.15">
      <c r="A18" s="56">
        <f>IF(A17="","",DAY(DATE(1988+$B$1,$D$1,$F$1+10)))</f>
        <v>10</v>
      </c>
      <c r="B18" s="40" t="e">
        <f t="shared" si="1"/>
        <v>#VALUE!</v>
      </c>
      <c r="C18" s="40" t="e">
        <f t="shared" si="2"/>
        <v>#VALUE!</v>
      </c>
      <c r="D18" s="52" t="e">
        <f t="shared" si="0"/>
        <v>#VALUE!</v>
      </c>
      <c r="E18" s="42" t="e">
        <f>IF(毎日記入!D28&lt;1,NA(),毎日記入!D28-$B$2)</f>
        <v>#N/A</v>
      </c>
      <c r="F18" s="42" t="e">
        <f>IF(毎日記入!L28&lt;1,NA(),毎日記入!L28-$B$3)</f>
        <v>#N/A</v>
      </c>
    </row>
    <row r="19" spans="1:6" x14ac:dyDescent="0.15">
      <c r="A19" s="56">
        <f>IF(A18="","",DAY(DATE(1988+$B$1,$D$1,$F$1+11)))</f>
        <v>11</v>
      </c>
      <c r="B19" s="40" t="e">
        <f t="shared" si="1"/>
        <v>#VALUE!</v>
      </c>
      <c r="C19" s="40" t="e">
        <f t="shared" si="2"/>
        <v>#VALUE!</v>
      </c>
      <c r="D19" s="52" t="e">
        <f t="shared" si="0"/>
        <v>#VALUE!</v>
      </c>
      <c r="E19" s="42" t="e">
        <f>IF(毎日記入!D29&lt;1,NA(),毎日記入!D29-$B$2)</f>
        <v>#N/A</v>
      </c>
      <c r="F19" s="42" t="e">
        <f>IF(毎日記入!L29&lt;1,NA(),毎日記入!L29-$B$3)</f>
        <v>#N/A</v>
      </c>
    </row>
    <row r="20" spans="1:6" x14ac:dyDescent="0.15">
      <c r="A20" s="56">
        <f>IF(A19="","",DAY(DATE(1988+$B$1,$D$1,$F$1+12)))</f>
        <v>12</v>
      </c>
      <c r="B20" s="40" t="e">
        <f t="shared" si="1"/>
        <v>#VALUE!</v>
      </c>
      <c r="C20" s="40" t="e">
        <f t="shared" si="2"/>
        <v>#VALUE!</v>
      </c>
      <c r="D20" s="52" t="e">
        <f t="shared" si="0"/>
        <v>#VALUE!</v>
      </c>
      <c r="E20" s="42" t="e">
        <f>IF(毎日記入!D30&lt;1,NA(),毎日記入!D30-$B$2)</f>
        <v>#N/A</v>
      </c>
      <c r="F20" s="42" t="e">
        <f>IF(毎日記入!L30&lt;1,NA(),毎日記入!L30-$B$3)</f>
        <v>#N/A</v>
      </c>
    </row>
    <row r="21" spans="1:6" x14ac:dyDescent="0.15">
      <c r="A21" s="56">
        <f>IF(A20="","",DAY(DATE(1988+$B$1,$D$1,$F$1+13)))</f>
        <v>13</v>
      </c>
      <c r="B21" s="40" t="e">
        <f t="shared" si="1"/>
        <v>#VALUE!</v>
      </c>
      <c r="C21" s="40" t="e">
        <f t="shared" si="2"/>
        <v>#VALUE!</v>
      </c>
      <c r="D21" s="52" t="e">
        <f t="shared" si="0"/>
        <v>#VALUE!</v>
      </c>
      <c r="E21" s="42" t="e">
        <f>IF(毎日記入!D31&lt;1,NA(),毎日記入!D31-$B$2)</f>
        <v>#N/A</v>
      </c>
      <c r="F21" s="42" t="e">
        <f>IF(毎日記入!L31&lt;1,NA(),毎日記入!L31-$B$3)</f>
        <v>#N/A</v>
      </c>
    </row>
    <row r="22" spans="1:6" x14ac:dyDescent="0.15">
      <c r="A22" s="56">
        <f>IF(A21="","",DAY(DATE(1988+$B$1,$D$1,$F$1+14)))</f>
        <v>14</v>
      </c>
      <c r="B22" s="40" t="e">
        <f t="shared" si="1"/>
        <v>#VALUE!</v>
      </c>
      <c r="C22" s="40" t="e">
        <f t="shared" si="2"/>
        <v>#VALUE!</v>
      </c>
      <c r="D22" s="52" t="e">
        <f t="shared" si="0"/>
        <v>#VALUE!</v>
      </c>
      <c r="E22" s="42" t="e">
        <f>IF(毎日記入!D32&lt;1,NA(),毎日記入!D32-$B$2)</f>
        <v>#N/A</v>
      </c>
      <c r="F22" s="42" t="e">
        <f>IF(毎日記入!L32&lt;1,NA(),毎日記入!L32-$B$3)</f>
        <v>#N/A</v>
      </c>
    </row>
    <row r="23" spans="1:6" x14ac:dyDescent="0.15">
      <c r="A23" s="56">
        <f>IF(A22="","",DAY(DATE(1988+$B$1,$D$1,$F$1+15)))</f>
        <v>15</v>
      </c>
      <c r="B23" s="40" t="e">
        <f t="shared" si="1"/>
        <v>#VALUE!</v>
      </c>
      <c r="C23" s="40" t="e">
        <f t="shared" si="2"/>
        <v>#VALUE!</v>
      </c>
      <c r="D23" s="52" t="e">
        <f t="shared" si="0"/>
        <v>#VALUE!</v>
      </c>
      <c r="E23" s="42" t="e">
        <f>IF(毎日記入!D33&lt;1,NA(),毎日記入!D33-$B$2)</f>
        <v>#N/A</v>
      </c>
      <c r="F23" s="42" t="e">
        <f>IF(毎日記入!L33&lt;1,NA(),毎日記入!L33-$B$3)</f>
        <v>#N/A</v>
      </c>
    </row>
    <row r="24" spans="1:6" x14ac:dyDescent="0.15">
      <c r="A24" s="56">
        <f>IF(A23="","",DAY(DATE(1988+$B$1,$D$1,$F$1+16)))</f>
        <v>16</v>
      </c>
      <c r="B24" s="40" t="e">
        <f t="shared" si="1"/>
        <v>#VALUE!</v>
      </c>
      <c r="C24" s="40" t="e">
        <f t="shared" si="2"/>
        <v>#VALUE!</v>
      </c>
      <c r="D24" s="52" t="e">
        <f t="shared" si="0"/>
        <v>#VALUE!</v>
      </c>
      <c r="E24" s="42" t="e">
        <f>IF(毎日記入!D34&lt;1,NA(),毎日記入!D34-$B$2)</f>
        <v>#N/A</v>
      </c>
      <c r="F24" s="42" t="e">
        <f>IF(毎日記入!L34&lt;1,NA(),毎日記入!L34-$B$3)</f>
        <v>#N/A</v>
      </c>
    </row>
    <row r="25" spans="1:6" x14ac:dyDescent="0.15">
      <c r="A25" s="56">
        <f>IF(A24="","",DAY(DATE(1988+$B$1,$D$1,$F$1+17)))</f>
        <v>17</v>
      </c>
      <c r="B25" s="40" t="e">
        <f t="shared" si="1"/>
        <v>#VALUE!</v>
      </c>
      <c r="C25" s="40" t="e">
        <f t="shared" si="2"/>
        <v>#VALUE!</v>
      </c>
      <c r="D25" s="52" t="e">
        <f t="shared" si="0"/>
        <v>#VALUE!</v>
      </c>
      <c r="E25" s="42" t="e">
        <f>IF(毎日記入!D35&lt;1,NA(),毎日記入!D35-$B$2)</f>
        <v>#N/A</v>
      </c>
      <c r="F25" s="42" t="e">
        <f>IF(毎日記入!L35&lt;1,NA(),毎日記入!L35-$B$3)</f>
        <v>#N/A</v>
      </c>
    </row>
    <row r="26" spans="1:6" x14ac:dyDescent="0.15">
      <c r="A26" s="56">
        <f>IF(A25="","",DAY(DATE(1988+$B$1,$D$1,$F$1+18)))</f>
        <v>18</v>
      </c>
      <c r="B26" s="40" t="e">
        <f t="shared" si="1"/>
        <v>#VALUE!</v>
      </c>
      <c r="C26" s="40" t="e">
        <f t="shared" si="2"/>
        <v>#VALUE!</v>
      </c>
      <c r="D26" s="52" t="e">
        <f t="shared" si="0"/>
        <v>#VALUE!</v>
      </c>
      <c r="E26" s="42" t="e">
        <f>IF(毎日記入!D36&lt;1,NA(),毎日記入!D36-$B$2)</f>
        <v>#N/A</v>
      </c>
      <c r="F26" s="42" t="e">
        <f>IF(毎日記入!L36&lt;1,NA(),毎日記入!L36-$B$3)</f>
        <v>#N/A</v>
      </c>
    </row>
    <row r="27" spans="1:6" x14ac:dyDescent="0.15">
      <c r="A27" s="56">
        <f>IF(A26="","",DAY(DATE(1988+$B$1,$D$1,$F$1+19)))</f>
        <v>19</v>
      </c>
      <c r="B27" s="40" t="e">
        <f t="shared" si="1"/>
        <v>#VALUE!</v>
      </c>
      <c r="C27" s="40" t="e">
        <f t="shared" si="2"/>
        <v>#VALUE!</v>
      </c>
      <c r="D27" s="52" t="e">
        <f t="shared" si="0"/>
        <v>#VALUE!</v>
      </c>
      <c r="E27" s="42" t="e">
        <f>IF(毎日記入!D37&lt;1,NA(),毎日記入!D37-$B$2)</f>
        <v>#N/A</v>
      </c>
      <c r="F27" s="42" t="e">
        <f>IF(毎日記入!L37&lt;1,NA(),毎日記入!L37-$B$3)</f>
        <v>#N/A</v>
      </c>
    </row>
    <row r="28" spans="1:6" x14ac:dyDescent="0.15">
      <c r="A28" s="56">
        <f>IF(A27="","",DAY(DATE(1988+$B$1,$D$1,$F$1+20)))</f>
        <v>20</v>
      </c>
      <c r="B28" s="40" t="e">
        <f t="shared" si="1"/>
        <v>#VALUE!</v>
      </c>
      <c r="C28" s="40" t="e">
        <f t="shared" si="2"/>
        <v>#VALUE!</v>
      </c>
      <c r="D28" s="52" t="e">
        <f t="shared" si="0"/>
        <v>#VALUE!</v>
      </c>
      <c r="E28" s="42" t="e">
        <f>IF(毎日記入!D38&lt;1,NA(),毎日記入!D38-$B$2)</f>
        <v>#N/A</v>
      </c>
      <c r="F28" s="42" t="e">
        <f>IF(毎日記入!L38&lt;1,NA(),毎日記入!L38-$B$3)</f>
        <v>#N/A</v>
      </c>
    </row>
    <row r="29" spans="1:6" x14ac:dyDescent="0.15">
      <c r="A29" s="56">
        <f>IF(A28="","",DAY(DATE(1988+$B$1,$D$1,$F$1+21)))</f>
        <v>21</v>
      </c>
      <c r="B29" s="40" t="e">
        <f t="shared" si="1"/>
        <v>#VALUE!</v>
      </c>
      <c r="C29" s="40" t="e">
        <f t="shared" si="2"/>
        <v>#VALUE!</v>
      </c>
      <c r="D29" s="52" t="e">
        <f t="shared" si="0"/>
        <v>#VALUE!</v>
      </c>
      <c r="E29" s="42" t="e">
        <f>IF(毎日記入!D39&lt;1,NA(),毎日記入!D39-$B$2)</f>
        <v>#N/A</v>
      </c>
      <c r="F29" s="42" t="e">
        <f>IF(毎日記入!L39&lt;1,NA(),毎日記入!L39-$B$3)</f>
        <v>#N/A</v>
      </c>
    </row>
    <row r="30" spans="1:6" x14ac:dyDescent="0.15">
      <c r="A30" s="56">
        <f>IF(A29="","",DAY(DATE(1988+$B$1,$D$1,$F$1+22)))</f>
        <v>22</v>
      </c>
      <c r="B30" s="40" t="e">
        <f t="shared" si="1"/>
        <v>#VALUE!</v>
      </c>
      <c r="C30" s="40" t="e">
        <f t="shared" si="2"/>
        <v>#VALUE!</v>
      </c>
      <c r="D30" s="52" t="e">
        <f t="shared" si="0"/>
        <v>#VALUE!</v>
      </c>
      <c r="E30" s="42" t="e">
        <f>IF(毎日記入!D40&lt;1,NA(),毎日記入!D40-$B$2)</f>
        <v>#N/A</v>
      </c>
      <c r="F30" s="42" t="e">
        <f>IF(毎日記入!L40&lt;1,NA(),毎日記入!L40-$B$3)</f>
        <v>#N/A</v>
      </c>
    </row>
    <row r="31" spans="1:6" x14ac:dyDescent="0.15">
      <c r="A31" s="56">
        <f>IF(A30="","",DAY(DATE(1988+$B$1,$D$1,$F$1+23)))</f>
        <v>23</v>
      </c>
      <c r="B31" s="40" t="e">
        <f t="shared" si="1"/>
        <v>#VALUE!</v>
      </c>
      <c r="C31" s="40" t="e">
        <f t="shared" si="2"/>
        <v>#VALUE!</v>
      </c>
      <c r="D31" s="52" t="e">
        <f t="shared" si="0"/>
        <v>#VALUE!</v>
      </c>
      <c r="E31" s="42" t="e">
        <f>IF(毎日記入!D41&lt;1,NA(),毎日記入!D41-$B$2)</f>
        <v>#N/A</v>
      </c>
      <c r="F31" s="42" t="e">
        <f>IF(毎日記入!L41&lt;1,NA(),毎日記入!L41-$B$3)</f>
        <v>#N/A</v>
      </c>
    </row>
    <row r="32" spans="1:6" x14ac:dyDescent="0.15">
      <c r="A32" s="56">
        <f>IF(A31="","",DAY(DATE(1988+$B$1,$D$1,$F$1+24)))</f>
        <v>24</v>
      </c>
      <c r="B32" s="40" t="e">
        <f t="shared" si="1"/>
        <v>#VALUE!</v>
      </c>
      <c r="C32" s="40" t="e">
        <f t="shared" si="2"/>
        <v>#VALUE!</v>
      </c>
      <c r="D32" s="52" t="e">
        <f t="shared" si="0"/>
        <v>#VALUE!</v>
      </c>
      <c r="E32" s="42" t="e">
        <f>IF(毎日記入!D42&lt;1,NA(),毎日記入!D42-$B$2)</f>
        <v>#N/A</v>
      </c>
      <c r="F32" s="42" t="e">
        <f>IF(毎日記入!L42&lt;1,NA(),毎日記入!L42-$B$3)</f>
        <v>#N/A</v>
      </c>
    </row>
    <row r="33" spans="1:6" x14ac:dyDescent="0.15">
      <c r="A33" s="56">
        <f>IF(A32="","",DAY(DATE(1988+$B$1,$D$1,$F$1+25)))</f>
        <v>25</v>
      </c>
      <c r="B33" s="40" t="e">
        <f t="shared" si="1"/>
        <v>#VALUE!</v>
      </c>
      <c r="C33" s="40" t="e">
        <f t="shared" si="2"/>
        <v>#VALUE!</v>
      </c>
      <c r="D33" s="52" t="e">
        <f t="shared" si="0"/>
        <v>#VALUE!</v>
      </c>
      <c r="E33" s="42" t="e">
        <f>IF(毎日記入!D43&lt;1,NA(),毎日記入!D43-$B$2)</f>
        <v>#N/A</v>
      </c>
      <c r="F33" s="42" t="e">
        <f>IF(毎日記入!L43&lt;1,NA(),毎日記入!L43-$B$3)</f>
        <v>#N/A</v>
      </c>
    </row>
    <row r="34" spans="1:6" x14ac:dyDescent="0.15">
      <c r="A34" s="56">
        <f>IF(A33="","",DAY(DATE(1988+$B$1,$D$1,$F$1+26)))</f>
        <v>26</v>
      </c>
      <c r="B34" s="40" t="e">
        <f t="shared" si="1"/>
        <v>#VALUE!</v>
      </c>
      <c r="C34" s="40" t="e">
        <f t="shared" si="2"/>
        <v>#VALUE!</v>
      </c>
      <c r="D34" s="52" t="e">
        <f t="shared" si="0"/>
        <v>#VALUE!</v>
      </c>
      <c r="E34" s="42" t="e">
        <f>IF(毎日記入!D44&lt;1,NA(),毎日記入!D44-$B$2)</f>
        <v>#N/A</v>
      </c>
      <c r="F34" s="42" t="e">
        <f>IF(毎日記入!L44&lt;1,NA(),毎日記入!L44-$B$3)</f>
        <v>#N/A</v>
      </c>
    </row>
    <row r="35" spans="1:6" x14ac:dyDescent="0.15">
      <c r="A35" s="56">
        <f>IF(A34="","",DAY(DATE(1988+$B$1,$D$1,$F$1+27)))</f>
        <v>27</v>
      </c>
      <c r="B35" s="40" t="e">
        <f t="shared" si="1"/>
        <v>#VALUE!</v>
      </c>
      <c r="C35" s="40" t="e">
        <f t="shared" si="2"/>
        <v>#VALUE!</v>
      </c>
      <c r="D35" s="52" t="e">
        <f t="shared" si="0"/>
        <v>#VALUE!</v>
      </c>
      <c r="E35" s="42" t="e">
        <f>IF(毎日記入!D45&lt;1,NA(),毎日記入!D45-$B$2)</f>
        <v>#N/A</v>
      </c>
      <c r="F35" s="42" t="e">
        <f>IF(毎日記入!L45&lt;1,NA(),毎日記入!L45-$B$3)</f>
        <v>#N/A</v>
      </c>
    </row>
    <row r="36" spans="1:6" x14ac:dyDescent="0.15">
      <c r="A36" s="56"/>
    </row>
    <row r="37" spans="1:6" x14ac:dyDescent="0.15">
      <c r="A37" s="56"/>
    </row>
    <row r="38" spans="1:6" x14ac:dyDescent="0.15">
      <c r="A38" s="56"/>
    </row>
    <row r="39" spans="1:6" x14ac:dyDescent="0.15">
      <c r="A39" s="56"/>
    </row>
    <row r="40" spans="1:6" x14ac:dyDescent="0.15">
      <c r="A40" s="56"/>
    </row>
    <row r="41" spans="1:6" x14ac:dyDescent="0.15">
      <c r="A41" s="56"/>
    </row>
    <row r="42" spans="1:6" x14ac:dyDescent="0.15">
      <c r="A42" s="56"/>
    </row>
    <row r="43" spans="1:6" x14ac:dyDescent="0.15">
      <c r="A43" s="56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4</vt:i4>
      </vt:variant>
    </vt:vector>
  </HeadingPairs>
  <TitlesOfParts>
    <vt:vector size="8" baseType="lpstr">
      <vt:lpstr>このシートの使い方</vt:lpstr>
      <vt:lpstr>入力必須項目</vt:lpstr>
      <vt:lpstr>毎日記入</vt:lpstr>
      <vt:lpstr>計算シート</vt:lpstr>
      <vt:lpstr>体重と腹囲</vt:lpstr>
      <vt:lpstr>血圧</vt:lpstr>
      <vt:lpstr>歩数</vt:lpstr>
      <vt:lpstr>達成率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</dc:creator>
  <cp:lastModifiedBy>調整・広報課</cp:lastModifiedBy>
  <cp:lastPrinted>2012-03-02T04:50:51Z</cp:lastPrinted>
  <dcterms:created xsi:type="dcterms:W3CDTF">2012-01-27T01:41:46Z</dcterms:created>
  <dcterms:modified xsi:type="dcterms:W3CDTF">2024-09-30T07:51:00Z</dcterms:modified>
</cp:coreProperties>
</file>